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Cache/pivotCacheRecords3.xml" ContentType="application/vnd.openxmlformats-officedocument.spreadsheetml.pivotCacheRecords+xml"/>
  <Override PartName="/xl/pivotTables/pivotTable1.xml" ContentType="application/vnd.openxmlformats-officedocument.spreadsheetml.pivotTable+xml"/>
  <Override PartName="/xl/pivotTables/pivotTable10.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汇总分析" sheetId="23" r:id="rId1"/>
    <sheet name="明细表" sheetId="25" r:id="rId2"/>
    <sheet name="Sheet1" sheetId="30" r:id="rId3"/>
    <sheet name="推荐来源" sheetId="29" r:id="rId4"/>
    <sheet name="国内业务（不录入）" sheetId="28" r:id="rId5"/>
    <sheet name="汇率" sheetId="27" r:id="rId6"/>
  </sheets>
  <definedNames>
    <definedName name="_xlnm._FilterDatabase" localSheetId="1" hidden="1">明细表!$A$57:$BW$276</definedName>
    <definedName name="_xlnm._FilterDatabase" localSheetId="0" hidden="1">汇总分析!#REF!</definedName>
  </definedNames>
  <calcPr calcId="191029"/>
  <pivotCaches>
    <pivotCache cacheId="0" r:id="rId7"/>
    <pivotCache cacheId="1" r:id="rId8"/>
    <pivotCache cacheId="2"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Xunzi Liu</author>
    <author>tc={8753A333-9957-4C9E-B8C4-E7E16D6836F9}</author>
    <author>tc={05617BE7-4D3C-4BD9-9B6A-7B128D9A2190}</author>
    <author>tc={5520C9FA-1671-4DD4-B251-8C2D8E07D19F}</author>
    <author>Lyric Liu</author>
    <author>tc={A880162C-6C63-4030-8FEE-CC76179A0952}</author>
    <author>tc={5ED1DDBC-FD26-4222-B566-FD0EE5834269}</author>
    <author>tc={7F821234-C02A-4201-87E6-3521A2113587}</author>
    <author>tc={2348B019-07C3-4626-BD97-750C00B75B30}</author>
    <author>tc={4DEB80E9-B987-486E-9F01-6E02E1DFC346}</author>
  </authors>
  <commentList>
    <comment ref="AG2" authorId="0">
      <text>
        <r>
          <rPr>
            <b/>
            <sz val="9"/>
            <rFont val="宋体"/>
            <charset val="134"/>
          </rPr>
          <t>Xunzi Liu:</t>
        </r>
        <r>
          <rPr>
            <sz val="9"/>
            <rFont val="宋体"/>
            <charset val="134"/>
          </rPr>
          <t xml:space="preserve">
“内地企业境外上市审计业务”是指根据《会计师事务所从事中国内地企业境外上市审计业务暂行规定》（财会﹝2015﹞9号）的相关规定，中国内地企业直接或间接在境外发行股票、债券或其他证券并上市（含拟上市）相关的财务报告审计以及上市后年度财务报告审计等业务。</t>
        </r>
      </text>
    </comment>
    <comment ref="Q6" authorId="1">
      <text>
        <r>
          <rPr>
            <sz val="10"/>
            <color indexed="8"/>
            <rFont val="Helvetica"/>
            <charset val="134"/>
          </rPr>
          <t>[线程批注]
你的Excel版本可读取此线程批注; 但如果在更新版本的Excel中打开文件，则对批注所作的任何改动都将被删除。了解详细信息: https://go.microsoft.com/fwlink/?linkid=870924
注释:
    5000万美元</t>
        </r>
      </text>
    </comment>
    <comment ref="Q7" authorId="2">
      <text>
        <r>
          <rPr>
            <sz val="10"/>
            <color indexed="8"/>
            <rFont val="Helvetica"/>
            <charset val="134"/>
          </rPr>
          <t>[线程批注]
你的Excel版本可读取此线程批注; 但如果在更新版本的Excel中打开文件，则对批注所作的任何改动都将被删除。了解详细信息: https://go.microsoft.com/fwlink/?linkid=870924
注释:
    1亿美元</t>
        </r>
      </text>
    </comment>
    <comment ref="C57" authorId="0">
      <text>
        <r>
          <rPr>
            <b/>
            <sz val="9"/>
            <rFont val="宋体"/>
            <charset val="134"/>
          </rPr>
          <t>Xunzi Liu:</t>
        </r>
        <r>
          <rPr>
            <sz val="9"/>
            <rFont val="宋体"/>
            <charset val="134"/>
          </rPr>
          <t xml:space="preserve">
若本身国际联络无记录，请求日期则统一写当年1月1日</t>
        </r>
      </text>
    </comment>
    <comment ref="AG57" authorId="0">
      <text>
        <r>
          <rPr>
            <b/>
            <sz val="9"/>
            <rFont val="宋体"/>
            <charset val="134"/>
          </rPr>
          <t>Xunzi Liu:</t>
        </r>
        <r>
          <rPr>
            <sz val="9"/>
            <rFont val="宋体"/>
            <charset val="134"/>
          </rPr>
          <t xml:space="preserve">
财政部口径
</t>
        </r>
      </text>
    </comment>
    <comment ref="BN73" authorId="3">
      <text>
        <r>
          <rPr>
            <sz val="10"/>
            <color indexed="8"/>
            <rFont val="Helvetica"/>
            <charset val="134"/>
          </rPr>
          <t>[线程批注]
你的Excel版本可读取此线程批注; 但如果在更新版本的Excel中打开文件，则对批注所作的任何改动都将被删除。了解详细信息: https://go.microsoft.com/fwlink/?linkid=870924
注释:
    结汇手续费</t>
        </r>
      </text>
    </comment>
    <comment ref="BL128" authorId="4">
      <text>
        <r>
          <rPr>
            <b/>
            <sz val="9"/>
            <rFont val="宋体"/>
            <charset val="134"/>
          </rPr>
          <t>Lyric Liu:</t>
        </r>
        <r>
          <rPr>
            <sz val="9"/>
            <rFont val="宋体"/>
            <charset val="134"/>
          </rPr>
          <t xml:space="preserve">
USD4153.48</t>
        </r>
      </text>
    </comment>
    <comment ref="BN128" authorId="5">
      <text>
        <r>
          <rPr>
            <sz val="10"/>
            <color indexed="8"/>
            <rFont val="Helvetica"/>
            <charset val="134"/>
          </rPr>
          <t>[线程批注]
你的Excel版本可读取此线程批注; 但如果在更新版本的Excel中打开文件，则对批注所作的任何改动都将被删除。了解详细信息: https://go.microsoft.com/fwlink/?linkid=870924
注释:
    汇率差，按美元付。</t>
        </r>
      </text>
    </comment>
    <comment ref="BN129" authorId="6">
      <text>
        <r>
          <rPr>
            <sz val="10"/>
            <color indexed="8"/>
            <rFont val="Helvetica"/>
            <charset val="134"/>
          </rPr>
          <t>[线程批注]
你的Excel版本可读取此线程批注; 但如果在更新版本的Excel中打开文件，则对批注所作的任何改动都将被删除。了解详细信息: https://go.microsoft.com/fwlink/?linkid=870924
注释:
    结汇手续费</t>
        </r>
      </text>
    </comment>
    <comment ref="AG134" authorId="0">
      <text>
        <r>
          <rPr>
            <b/>
            <sz val="9"/>
            <rFont val="宋体"/>
            <charset val="134"/>
          </rPr>
          <t>Xunzi Liu:</t>
        </r>
        <r>
          <rPr>
            <sz val="9"/>
            <rFont val="宋体"/>
            <charset val="134"/>
          </rPr>
          <t xml:space="preserve">
2024年度财政已报备</t>
        </r>
      </text>
    </comment>
    <comment ref="BB135" authorId="4">
      <text>
        <r>
          <rPr>
            <b/>
            <sz val="9"/>
            <rFont val="宋体"/>
            <charset val="134"/>
          </rPr>
          <t>Lyric Liu:</t>
        </r>
        <r>
          <rPr>
            <sz val="9"/>
            <rFont val="宋体"/>
            <charset val="134"/>
          </rPr>
          <t xml:space="preserve">
分给翻译公司5587元，代办公司4000元，沈姐10000元</t>
        </r>
      </text>
    </comment>
    <comment ref="BN135" authorId="7">
      <text>
        <r>
          <rPr>
            <sz val="10"/>
            <color indexed="8"/>
            <rFont val="Helvetica"/>
            <charset val="134"/>
          </rPr>
          <t>[线程批注]
你的Excel版本可读取此线程批注; 但如果在更新版本的Excel中打开文件，则对批注所作的任何改动都将被删除。了解详细信息: https://go.microsoft.com/fwlink/?linkid=870924
注释:
    结汇手续费</t>
        </r>
      </text>
    </comment>
    <comment ref="P136" authorId="8">
      <text>
        <r>
          <rPr>
            <sz val="10"/>
            <color indexed="8"/>
            <rFont val="Helvetica"/>
            <charset val="134"/>
          </rPr>
          <t>[线程批注]
你的Excel版本可读取此线程批注; 但如果在更新版本的Excel中打开文件，则对批注所作的任何改动都将被删除。了解详细信息: https://go.microsoft.com/fwlink/?linkid=870924
注释:
    三家合计</t>
        </r>
      </text>
    </comment>
    <comment ref="D141" authorId="0">
      <text>
        <r>
          <rPr>
            <b/>
            <sz val="9"/>
            <rFont val="宋体"/>
            <charset val="134"/>
          </rPr>
          <t>Xunzi Liu:</t>
        </r>
        <r>
          <rPr>
            <sz val="9"/>
            <rFont val="宋体"/>
            <charset val="134"/>
          </rPr>
          <t xml:space="preserve">
后更名天津盟倍力贸易有限公司</t>
        </r>
      </text>
    </comment>
    <comment ref="AT177" authorId="4">
      <text>
        <r>
          <rPr>
            <b/>
            <sz val="9"/>
            <rFont val="宋体"/>
            <charset val="134"/>
          </rPr>
          <t>Lyric Liu:</t>
        </r>
        <r>
          <rPr>
            <sz val="9"/>
            <rFont val="宋体"/>
            <charset val="134"/>
          </rPr>
          <t xml:space="preserve">
预估总价</t>
        </r>
      </text>
    </comment>
    <comment ref="AU177" authorId="4">
      <text>
        <r>
          <rPr>
            <b/>
            <sz val="9"/>
            <rFont val="宋体"/>
            <charset val="134"/>
          </rPr>
          <t>Lyric Liu:</t>
        </r>
        <r>
          <rPr>
            <sz val="9"/>
            <rFont val="宋体"/>
            <charset val="134"/>
          </rPr>
          <t xml:space="preserve">
税率为0.06769</t>
        </r>
      </text>
    </comment>
    <comment ref="U178" authorId="4">
      <text>
        <r>
          <rPr>
            <b/>
            <sz val="9"/>
            <rFont val="宋体"/>
            <charset val="134"/>
          </rPr>
          <t>Lyric Liu:</t>
        </r>
        <r>
          <rPr>
            <sz val="9"/>
            <rFont val="宋体"/>
            <charset val="134"/>
          </rPr>
          <t xml:space="preserve">
之前在马来西亚知道Crowe （可能合作过）</t>
        </r>
      </text>
    </comment>
    <comment ref="AG181" authorId="0">
      <text>
        <r>
          <rPr>
            <b/>
            <sz val="9"/>
            <rFont val="宋体"/>
            <charset val="134"/>
          </rPr>
          <t>Xunzi Liu:</t>
        </r>
        <r>
          <rPr>
            <sz val="9"/>
            <rFont val="宋体"/>
            <charset val="134"/>
          </rPr>
          <t xml:space="preserve">
2024年度财政已报备</t>
        </r>
      </text>
    </comment>
    <comment ref="U184" authorId="9">
      <text>
        <r>
          <rPr>
            <sz val="10"/>
            <color indexed="8"/>
            <rFont val="Helvetica"/>
            <charset val="134"/>
          </rPr>
          <t>[线程批注]
你的Excel版本可读取此线程批注; 但如果在更新版本的Excel中打开文件，则对批注所作的任何改动都将被删除。了解详细信息: https://go.microsoft.com/fwlink/?linkid=870924
注释:
    高建伟</t>
        </r>
      </text>
    </comment>
    <comment ref="AP243" authorId="0">
      <text>
        <r>
          <rPr>
            <b/>
            <sz val="9"/>
            <rFont val="宋体"/>
            <charset val="134"/>
          </rPr>
          <t>Xunzi Liu:</t>
        </r>
        <r>
          <rPr>
            <sz val="9"/>
            <rFont val="宋体"/>
            <charset val="134"/>
          </rPr>
          <t xml:space="preserve">
北京执业中心审计二部（税务所陶战银参与） 中止，无法承接，推荐给上海陈鹏志重新报价</t>
        </r>
      </text>
    </comment>
    <comment ref="AW254" authorId="0">
      <text>
        <r>
          <rPr>
            <b/>
            <sz val="9"/>
            <rFont val="宋体"/>
            <charset val="134"/>
          </rPr>
          <t>Xunzi Liu:</t>
        </r>
        <r>
          <rPr>
            <sz val="9"/>
            <rFont val="宋体"/>
            <charset val="134"/>
          </rPr>
          <t xml:space="preserve">
预估</t>
        </r>
      </text>
    </comment>
    <comment ref="P262" authorId="0">
      <text>
        <r>
          <rPr>
            <b/>
            <sz val="9"/>
            <rFont val="宋体"/>
            <charset val="134"/>
          </rPr>
          <t>Xunzi Liu:</t>
        </r>
        <r>
          <rPr>
            <sz val="9"/>
            <rFont val="宋体"/>
            <charset val="134"/>
          </rPr>
          <t xml:space="preserve">
作为集团公司的成本中心</t>
        </r>
      </text>
    </comment>
  </commentList>
</comments>
</file>

<file path=xl/comments2.xml><?xml version="1.0" encoding="utf-8"?>
<comments xmlns="http://schemas.openxmlformats.org/spreadsheetml/2006/main">
  <authors>
    <author>Xunzi Liu</author>
  </authors>
  <commentList>
    <comment ref="W1" authorId="0">
      <text>
        <r>
          <rPr>
            <b/>
            <sz val="9"/>
            <rFont val="宋体"/>
            <charset val="134"/>
          </rPr>
          <t>Xunzi Liu:</t>
        </r>
        <r>
          <rPr>
            <sz val="9"/>
            <rFont val="宋体"/>
            <charset val="134"/>
          </rPr>
          <t xml:space="preserve">
财政部口径
</t>
        </r>
      </text>
    </comment>
    <comment ref="M2" authorId="0">
      <text>
        <r>
          <rPr>
            <b/>
            <sz val="9"/>
            <rFont val="宋体"/>
            <charset val="134"/>
          </rPr>
          <t>Xunzi Liu:</t>
        </r>
        <r>
          <rPr>
            <sz val="9"/>
            <rFont val="宋体"/>
            <charset val="134"/>
          </rPr>
          <t xml:space="preserve">
合计</t>
        </r>
      </text>
    </comment>
  </commentList>
</comments>
</file>

<file path=xl/sharedStrings.xml><?xml version="1.0" encoding="utf-8"?>
<sst xmlns="http://schemas.openxmlformats.org/spreadsheetml/2006/main" count="7205" uniqueCount="1779">
  <si>
    <r>
      <rPr>
        <b/>
        <sz val="10"/>
        <color indexed="8"/>
        <rFont val="Arial"/>
        <charset val="134"/>
      </rPr>
      <t xml:space="preserve">Cash Basis </t>
    </r>
    <r>
      <rPr>
        <b/>
        <sz val="10"/>
        <color rgb="FF000000"/>
        <rFont val="宋体"/>
        <charset val="134"/>
      </rPr>
      <t>（收付实现制）</t>
    </r>
  </si>
  <si>
    <r>
      <rPr>
        <b/>
        <sz val="10"/>
        <color indexed="8"/>
        <rFont val="Arial"/>
        <charset val="134"/>
      </rPr>
      <t xml:space="preserve">Accrual Basis </t>
    </r>
    <r>
      <rPr>
        <b/>
        <sz val="10"/>
        <color rgb="FF000000"/>
        <rFont val="宋体"/>
        <charset val="134"/>
      </rPr>
      <t>（权责发生制）</t>
    </r>
  </si>
  <si>
    <r>
      <rPr>
        <b/>
        <sz val="10"/>
        <color rgb="FF000000"/>
        <rFont val="宋体"/>
        <charset val="134"/>
      </rPr>
      <t>成功率分析</t>
    </r>
  </si>
  <si>
    <r>
      <rPr>
        <sz val="10"/>
        <color indexed="8"/>
        <rFont val="Helvetica"/>
        <charset val="134"/>
      </rPr>
      <t>业务是否承接</t>
    </r>
  </si>
  <si>
    <r>
      <rPr>
        <sz val="10"/>
        <color indexed="8"/>
        <rFont val="Arial"/>
        <charset val="134"/>
      </rPr>
      <t>WON-</t>
    </r>
    <r>
      <rPr>
        <sz val="10"/>
        <color indexed="8"/>
        <rFont val="Helvetica"/>
        <charset val="134"/>
      </rPr>
      <t>成功</t>
    </r>
  </si>
  <si>
    <r>
      <rPr>
        <sz val="10"/>
        <color indexed="8"/>
        <rFont val="Helvetica"/>
        <charset val="134"/>
      </rPr>
      <t>行标签</t>
    </r>
  </si>
  <si>
    <r>
      <rPr>
        <sz val="10"/>
        <color indexed="8"/>
        <rFont val="Helvetica"/>
        <charset val="134"/>
      </rPr>
      <t>求和项</t>
    </r>
    <r>
      <rPr>
        <sz val="10"/>
        <color indexed="8"/>
        <rFont val="Arial"/>
        <charset val="134"/>
      </rPr>
      <t>:</t>
    </r>
    <r>
      <rPr>
        <sz val="10"/>
        <color indexed="8"/>
        <rFont val="Helvetica"/>
        <charset val="134"/>
      </rPr>
      <t>应收总服务费（含税）</t>
    </r>
  </si>
  <si>
    <r>
      <rPr>
        <sz val="10"/>
        <color indexed="8"/>
        <rFont val="Helvetica"/>
        <charset val="134"/>
      </rPr>
      <t>求和项</t>
    </r>
    <r>
      <rPr>
        <sz val="10"/>
        <color indexed="8"/>
        <rFont val="Arial"/>
        <charset val="134"/>
      </rPr>
      <t>:</t>
    </r>
    <r>
      <rPr>
        <sz val="10"/>
        <color indexed="8"/>
        <rFont val="Helvetica"/>
        <charset val="134"/>
      </rPr>
      <t>已收款金额</t>
    </r>
  </si>
  <si>
    <r>
      <rPr>
        <sz val="10"/>
        <color indexed="8"/>
        <rFont val="Helvetica"/>
        <charset val="134"/>
      </rPr>
      <t>求和项</t>
    </r>
    <r>
      <rPr>
        <sz val="10"/>
        <color indexed="8"/>
        <rFont val="Arial"/>
        <charset val="134"/>
      </rPr>
      <t>:</t>
    </r>
    <r>
      <rPr>
        <sz val="10"/>
        <color indexed="8"/>
        <rFont val="Helvetica"/>
        <charset val="134"/>
      </rPr>
      <t>境外所总服务费（含税）</t>
    </r>
  </si>
  <si>
    <r>
      <rPr>
        <sz val="10"/>
        <color indexed="8"/>
        <rFont val="Helvetica"/>
        <charset val="134"/>
      </rPr>
      <t>计数项</t>
    </r>
    <r>
      <rPr>
        <sz val="10"/>
        <color indexed="8"/>
        <rFont val="Arial"/>
        <charset val="134"/>
      </rPr>
      <t>:</t>
    </r>
    <r>
      <rPr>
        <sz val="10"/>
        <color indexed="8"/>
        <rFont val="Helvetica"/>
        <charset val="134"/>
      </rPr>
      <t>类别</t>
    </r>
  </si>
  <si>
    <r>
      <rPr>
        <sz val="10"/>
        <color indexed="8"/>
        <rFont val="Helvetica"/>
        <charset val="134"/>
      </rPr>
      <t>求和项</t>
    </r>
    <r>
      <rPr>
        <sz val="10"/>
        <color indexed="8"/>
        <rFont val="Arial"/>
        <charset val="134"/>
      </rPr>
      <t>:</t>
    </r>
    <r>
      <rPr>
        <sz val="10"/>
        <color indexed="8"/>
        <rFont val="Helvetica"/>
        <charset val="134"/>
      </rPr>
      <t>报价（不含税）</t>
    </r>
  </si>
  <si>
    <r>
      <rPr>
        <sz val="10"/>
        <color indexed="8"/>
        <rFont val="Helvetica"/>
        <charset val="134"/>
      </rPr>
      <t>求和项</t>
    </r>
    <r>
      <rPr>
        <sz val="10"/>
        <color indexed="8"/>
        <rFont val="Arial"/>
        <charset val="134"/>
      </rPr>
      <t>:</t>
    </r>
    <r>
      <rPr>
        <sz val="10"/>
        <color indexed="8"/>
        <rFont val="Helvetica"/>
        <charset val="134"/>
      </rPr>
      <t>总报价</t>
    </r>
  </si>
  <si>
    <r>
      <rPr>
        <sz val="10"/>
        <color indexed="8"/>
        <rFont val="Arial"/>
        <charset val="134"/>
      </rPr>
      <t>LOST-</t>
    </r>
    <r>
      <rPr>
        <sz val="10"/>
        <color indexed="8"/>
        <rFont val="Helvetica"/>
        <charset val="134"/>
      </rPr>
      <t>失败</t>
    </r>
  </si>
  <si>
    <r>
      <rPr>
        <sz val="10"/>
        <color indexed="8"/>
        <rFont val="Helvetica"/>
        <charset val="134"/>
      </rPr>
      <t>张兰哲</t>
    </r>
  </si>
  <si>
    <r>
      <rPr>
        <sz val="10"/>
        <color indexed="8"/>
        <rFont val="Helvetica"/>
        <charset val="134"/>
      </rPr>
      <t>陈晓玲</t>
    </r>
  </si>
  <si>
    <r>
      <rPr>
        <sz val="10"/>
        <color indexed="8"/>
        <rFont val="Arial"/>
        <charset val="134"/>
      </rPr>
      <t>NA-</t>
    </r>
    <r>
      <rPr>
        <sz val="10"/>
        <color indexed="8"/>
        <rFont val="Helvetica"/>
        <charset val="134"/>
      </rPr>
      <t>不适用</t>
    </r>
  </si>
  <si>
    <r>
      <rPr>
        <sz val="10"/>
        <color indexed="8"/>
        <rFont val="Arial"/>
        <charset val="134"/>
      </rPr>
      <t>PENDING-</t>
    </r>
    <r>
      <rPr>
        <sz val="10"/>
        <color indexed="8"/>
        <rFont val="Helvetica"/>
        <charset val="134"/>
      </rPr>
      <t>洽谈中</t>
    </r>
  </si>
  <si>
    <r>
      <rPr>
        <sz val="10"/>
        <color indexed="8"/>
        <rFont val="Helvetica"/>
        <charset val="134"/>
      </rPr>
      <t>佟锐</t>
    </r>
  </si>
  <si>
    <r>
      <rPr>
        <sz val="10"/>
        <color indexed="8"/>
        <rFont val="Arial"/>
        <charset val="134"/>
      </rPr>
      <t>(</t>
    </r>
    <r>
      <rPr>
        <sz val="10"/>
        <color indexed="8"/>
        <rFont val="Helvetica"/>
        <charset val="134"/>
      </rPr>
      <t>空白</t>
    </r>
    <r>
      <rPr>
        <sz val="10"/>
        <color indexed="8"/>
        <rFont val="Arial"/>
        <charset val="134"/>
      </rPr>
      <t>)</t>
    </r>
  </si>
  <si>
    <r>
      <rPr>
        <sz val="10"/>
        <color indexed="8"/>
        <rFont val="宋体"/>
        <charset val="134"/>
      </rPr>
      <t>加蓬</t>
    </r>
  </si>
  <si>
    <r>
      <rPr>
        <sz val="10"/>
        <color indexed="8"/>
        <rFont val="Helvetica"/>
        <charset val="134"/>
      </rPr>
      <t>傅钦毅</t>
    </r>
  </si>
  <si>
    <r>
      <rPr>
        <b/>
        <sz val="10"/>
        <color indexed="8"/>
        <rFont val="Helvetica"/>
        <charset val="134"/>
      </rPr>
      <t>总计</t>
    </r>
  </si>
  <si>
    <r>
      <rPr>
        <sz val="10"/>
        <color indexed="8"/>
        <rFont val="Helvetica"/>
        <charset val="134"/>
      </rPr>
      <t>许丽英</t>
    </r>
  </si>
  <si>
    <r>
      <rPr>
        <sz val="10"/>
        <color indexed="8"/>
        <rFont val="Helvetica"/>
        <charset val="134"/>
      </rPr>
      <t>刘方权</t>
    </r>
  </si>
  <si>
    <r>
      <rPr>
        <sz val="10"/>
        <color indexed="8"/>
        <rFont val="Helvetica"/>
        <charset val="134"/>
      </rPr>
      <t>左振艳</t>
    </r>
  </si>
  <si>
    <r>
      <rPr>
        <sz val="10"/>
        <color indexed="8"/>
        <rFont val="Helvetica"/>
        <charset val="134"/>
      </rPr>
      <t>沈琳</t>
    </r>
  </si>
  <si>
    <r>
      <rPr>
        <sz val="10"/>
        <color indexed="8"/>
        <rFont val="Helvetica"/>
        <charset val="134"/>
      </rPr>
      <t>杨九琴</t>
    </r>
  </si>
  <si>
    <r>
      <rPr>
        <sz val="10"/>
        <color indexed="8"/>
        <rFont val="Helvetica"/>
        <charset val="134"/>
      </rPr>
      <t>徐铣才</t>
    </r>
  </si>
  <si>
    <r>
      <rPr>
        <b/>
        <sz val="10"/>
        <color rgb="FF000000"/>
        <rFont val="宋体"/>
        <charset val="134"/>
      </rPr>
      <t>按项目数量</t>
    </r>
  </si>
  <si>
    <r>
      <rPr>
        <b/>
        <sz val="10"/>
        <color rgb="FF000000"/>
        <rFont val="宋体"/>
        <charset val="134"/>
      </rPr>
      <t>按报价金额</t>
    </r>
  </si>
  <si>
    <r>
      <rPr>
        <b/>
        <sz val="10"/>
        <color rgb="FF000000"/>
        <rFont val="宋体"/>
        <charset val="134"/>
      </rPr>
      <t>洽谈成功率</t>
    </r>
  </si>
  <si>
    <r>
      <rPr>
        <sz val="10"/>
        <color indexed="8"/>
        <rFont val="宋体"/>
        <charset val="134"/>
      </rPr>
      <t>分配部分，系统需要能扣减</t>
    </r>
  </si>
  <si>
    <r>
      <rPr>
        <b/>
        <sz val="10"/>
        <color rgb="FF000000"/>
        <rFont val="宋体"/>
        <charset val="134"/>
      </rPr>
      <t>项目流失率</t>
    </r>
  </si>
  <si>
    <r>
      <rPr>
        <sz val="10"/>
        <color indexed="8"/>
        <rFont val="Helvetica"/>
        <charset val="134"/>
      </rPr>
      <t>陈鹏志</t>
    </r>
  </si>
  <si>
    <r>
      <rPr>
        <sz val="10"/>
        <color indexed="8"/>
        <rFont val="Helvetica"/>
        <charset val="134"/>
      </rPr>
      <t>魏建红</t>
    </r>
  </si>
  <si>
    <r>
      <rPr>
        <b/>
        <sz val="10"/>
        <color indexed="8"/>
        <rFont val="宋体"/>
        <charset val="134"/>
      </rPr>
      <t>合同统计</t>
    </r>
  </si>
  <si>
    <r>
      <rPr>
        <sz val="10"/>
        <color indexed="8"/>
        <rFont val="宋体"/>
        <charset val="134"/>
      </rPr>
      <t>权责发生制</t>
    </r>
  </si>
  <si>
    <r>
      <rPr>
        <sz val="10"/>
        <color indexed="8"/>
        <rFont val="宋体"/>
        <charset val="134"/>
      </rPr>
      <t>按完成服务年度计算</t>
    </r>
  </si>
  <si>
    <r>
      <rPr>
        <sz val="10"/>
        <color indexed="8"/>
        <rFont val="Helvetica"/>
        <charset val="134"/>
      </rPr>
      <t>计数项</t>
    </r>
    <r>
      <rPr>
        <sz val="10"/>
        <color indexed="8"/>
        <rFont val="Arial"/>
        <charset val="134"/>
      </rPr>
      <t>:</t>
    </r>
    <r>
      <rPr>
        <sz val="10"/>
        <color indexed="8"/>
        <rFont val="Helvetica"/>
        <charset val="134"/>
      </rPr>
      <t>业务类型</t>
    </r>
  </si>
  <si>
    <r>
      <rPr>
        <b/>
        <sz val="10"/>
        <color indexed="8"/>
        <rFont val="Arial"/>
        <charset val="134"/>
      </rPr>
      <t>1</t>
    </r>
    <r>
      <rPr>
        <b/>
        <sz val="10"/>
        <color indexed="8"/>
        <rFont val="宋体"/>
        <charset val="134"/>
      </rPr>
      <t>、</t>
    </r>
    <r>
      <rPr>
        <b/>
        <sz val="10"/>
        <color indexed="8"/>
        <rFont val="Arial"/>
        <charset val="134"/>
      </rPr>
      <t>25</t>
    </r>
    <r>
      <rPr>
        <b/>
        <sz val="10"/>
        <color indexed="8"/>
        <rFont val="宋体"/>
        <charset val="134"/>
      </rPr>
      <t>年度服务费实时统计</t>
    </r>
  </si>
  <si>
    <r>
      <rPr>
        <b/>
        <sz val="10"/>
        <color indexed="8"/>
        <rFont val="宋体"/>
        <charset val="134"/>
      </rPr>
      <t>原表</t>
    </r>
  </si>
  <si>
    <r>
      <rPr>
        <sz val="10"/>
        <color indexed="8"/>
        <rFont val="宋体"/>
        <charset val="134"/>
      </rPr>
      <t>已修改</t>
    </r>
    <r>
      <rPr>
        <sz val="10"/>
        <color indexed="8"/>
        <rFont val="Arial"/>
        <charset val="134"/>
      </rPr>
      <t>-OK</t>
    </r>
  </si>
  <si>
    <r>
      <rPr>
        <sz val="10"/>
        <color indexed="8"/>
        <rFont val="Helvetica"/>
        <charset val="134"/>
      </rPr>
      <t>对内</t>
    </r>
    <r>
      <rPr>
        <sz val="10"/>
        <color indexed="8"/>
        <rFont val="Arial"/>
        <charset val="134"/>
      </rPr>
      <t>-</t>
    </r>
    <r>
      <rPr>
        <sz val="10"/>
        <color indexed="8"/>
        <rFont val="Helvetica"/>
        <charset val="134"/>
      </rPr>
      <t>首年</t>
    </r>
  </si>
  <si>
    <r>
      <rPr>
        <sz val="10"/>
        <color indexed="8"/>
        <rFont val="宋体"/>
        <charset val="134"/>
      </rPr>
      <t>应收总服务费</t>
    </r>
  </si>
  <si>
    <r>
      <rPr>
        <sz val="10"/>
        <color indexed="8"/>
        <rFont val="宋体"/>
        <charset val="134"/>
      </rPr>
      <t>删除凌翔</t>
    </r>
    <r>
      <rPr>
        <sz val="10"/>
        <color indexed="8"/>
        <rFont val="Arial"/>
        <charset val="134"/>
      </rPr>
      <t>24</t>
    </r>
    <r>
      <rPr>
        <sz val="10"/>
        <color indexed="8"/>
        <rFont val="宋体"/>
        <charset val="134"/>
      </rPr>
      <t>税审重复数据</t>
    </r>
  </si>
  <si>
    <r>
      <rPr>
        <sz val="10"/>
        <color indexed="8"/>
        <rFont val="Helvetica"/>
        <charset val="134"/>
      </rPr>
      <t>自主</t>
    </r>
  </si>
  <si>
    <r>
      <rPr>
        <sz val="10"/>
        <color indexed="8"/>
        <rFont val="宋体"/>
        <charset val="134"/>
      </rPr>
      <t>对内</t>
    </r>
    <r>
      <rPr>
        <sz val="10"/>
        <color indexed="8"/>
        <rFont val="Arial"/>
        <charset val="134"/>
      </rPr>
      <t>-</t>
    </r>
    <r>
      <rPr>
        <sz val="10"/>
        <color indexed="8"/>
        <rFont val="宋体"/>
        <charset val="134"/>
      </rPr>
      <t>中国所服务费</t>
    </r>
  </si>
  <si>
    <r>
      <rPr>
        <sz val="10"/>
        <color indexed="8"/>
        <rFont val="宋体"/>
        <charset val="134"/>
      </rPr>
      <t>新增显示</t>
    </r>
  </si>
  <si>
    <r>
      <rPr>
        <sz val="10"/>
        <color indexed="8"/>
        <rFont val="宋体"/>
        <charset val="134"/>
      </rPr>
      <t>自主</t>
    </r>
    <r>
      <rPr>
        <sz val="10"/>
        <color indexed="8"/>
        <rFont val="Arial"/>
        <charset val="134"/>
      </rPr>
      <t>-</t>
    </r>
    <r>
      <rPr>
        <sz val="10"/>
        <color indexed="8"/>
        <rFont val="宋体"/>
        <charset val="134"/>
      </rPr>
      <t>中国所服务费</t>
    </r>
  </si>
  <si>
    <r>
      <rPr>
        <sz val="10"/>
        <color indexed="8"/>
        <rFont val="宋体"/>
        <charset val="134"/>
      </rPr>
      <t>对外</t>
    </r>
    <r>
      <rPr>
        <sz val="10"/>
        <color indexed="8"/>
        <rFont val="Arial"/>
        <charset val="134"/>
      </rPr>
      <t>-</t>
    </r>
    <r>
      <rPr>
        <sz val="10"/>
        <color indexed="8"/>
        <rFont val="宋体"/>
        <charset val="134"/>
      </rPr>
      <t>中国所服务费</t>
    </r>
  </si>
  <si>
    <r>
      <rPr>
        <sz val="10"/>
        <color indexed="8"/>
        <rFont val="Helvetica"/>
        <charset val="134"/>
      </rPr>
      <t>对内</t>
    </r>
    <r>
      <rPr>
        <sz val="10"/>
        <color indexed="8"/>
        <rFont val="Arial"/>
        <charset val="134"/>
      </rPr>
      <t>-</t>
    </r>
    <r>
      <rPr>
        <sz val="10"/>
        <color indexed="8"/>
        <rFont val="Helvetica"/>
        <charset val="134"/>
      </rPr>
      <t>延续</t>
    </r>
  </si>
  <si>
    <r>
      <rPr>
        <sz val="10"/>
        <color indexed="8"/>
        <rFont val="宋体"/>
        <charset val="134"/>
      </rPr>
      <t>对外</t>
    </r>
    <r>
      <rPr>
        <sz val="10"/>
        <color indexed="8"/>
        <rFont val="Arial"/>
        <charset val="134"/>
      </rPr>
      <t>-</t>
    </r>
    <r>
      <rPr>
        <sz val="10"/>
        <color indexed="8"/>
        <rFont val="宋体"/>
        <charset val="134"/>
      </rPr>
      <t>境外所服务费</t>
    </r>
  </si>
  <si>
    <r>
      <rPr>
        <sz val="10"/>
        <color indexed="8"/>
        <rFont val="Helvetica"/>
        <charset val="134"/>
      </rPr>
      <t>对外</t>
    </r>
  </si>
  <si>
    <r>
      <rPr>
        <sz val="10"/>
        <color indexed="8"/>
        <rFont val="宋体"/>
        <charset val="134"/>
      </rPr>
      <t>其余显示项目删除</t>
    </r>
  </si>
  <si>
    <r>
      <rPr>
        <b/>
        <sz val="10"/>
        <rFont val="Arial"/>
        <charset val="134"/>
      </rPr>
      <t>2</t>
    </r>
    <r>
      <rPr>
        <b/>
        <sz val="10"/>
        <rFont val="宋体"/>
        <charset val="134"/>
      </rPr>
      <t>、统计近几年的服务费（图表）</t>
    </r>
  </si>
  <si>
    <t>改成上述1、中五个维度</t>
  </si>
  <si>
    <r>
      <rPr>
        <b/>
        <sz val="10"/>
        <color indexed="8"/>
        <rFont val="Arial"/>
        <charset val="134"/>
      </rPr>
      <t>3</t>
    </r>
    <r>
      <rPr>
        <b/>
        <sz val="10"/>
        <color indexed="8"/>
        <rFont val="宋体"/>
        <charset val="134"/>
      </rPr>
      <t>、总服务费分布（图表）——实际收费</t>
    </r>
  </si>
  <si>
    <t>改为以下维度（2025年为例）：</t>
  </si>
  <si>
    <t>中国所总服务费</t>
  </si>
  <si>
    <t>饼图按承接单位显示，另外加一个按承接合伙人显示的图表（具体数据）</t>
  </si>
  <si>
    <t>对内-中国所服务费</t>
  </si>
  <si>
    <t>饼图按承接单位显示</t>
  </si>
  <si>
    <t>自主-中国所服务费</t>
  </si>
  <si>
    <t>对外-中国所服务费</t>
  </si>
  <si>
    <r>
      <rPr>
        <sz val="10"/>
        <color rgb="FFFF0000"/>
        <rFont val="Arial"/>
        <charset val="134"/>
      </rPr>
      <t>4</t>
    </r>
    <r>
      <rPr>
        <sz val="10"/>
        <color rgb="FFFF0000"/>
        <rFont val="宋体"/>
        <charset val="134"/>
      </rPr>
      <t>、本年度对内业务来源国</t>
    </r>
    <r>
      <rPr>
        <sz val="10"/>
        <color rgb="FFFF0000"/>
        <rFont val="Arial"/>
        <charset val="134"/>
      </rPr>
      <t>TOP10——</t>
    </r>
    <r>
      <rPr>
        <sz val="10"/>
        <color rgb="FFFF0000"/>
        <rFont val="宋体"/>
        <charset val="134"/>
      </rPr>
      <t>以实际应收服务费计算</t>
    </r>
  </si>
  <si>
    <t>数据有误</t>
  </si>
  <si>
    <r>
      <rPr>
        <sz val="10"/>
        <color indexed="8"/>
        <rFont val="Helvetica"/>
        <charset val="134"/>
      </rPr>
      <t>类别</t>
    </r>
  </si>
  <si>
    <r>
      <rPr>
        <sz val="10"/>
        <color indexed="8"/>
        <rFont val="Arial"/>
        <charset val="134"/>
      </rPr>
      <t>(</t>
    </r>
    <r>
      <rPr>
        <sz val="10"/>
        <color indexed="8"/>
        <rFont val="Helvetica"/>
        <charset val="134"/>
      </rPr>
      <t>多项</t>
    </r>
    <r>
      <rPr>
        <sz val="10"/>
        <color indexed="8"/>
        <rFont val="Arial"/>
        <charset val="134"/>
      </rPr>
      <t>)</t>
    </r>
  </si>
  <si>
    <r>
      <rPr>
        <sz val="10"/>
        <color indexed="8"/>
        <rFont val="Helvetica"/>
        <charset val="134"/>
      </rPr>
      <t>总计</t>
    </r>
  </si>
  <si>
    <r>
      <rPr>
        <sz val="10"/>
        <color indexed="8"/>
        <rFont val="Helvetica"/>
        <charset val="134"/>
      </rPr>
      <t>完成服务年度</t>
    </r>
  </si>
  <si>
    <r>
      <rPr>
        <sz val="10"/>
        <color indexed="8"/>
        <rFont val="Helvetica"/>
        <charset val="134"/>
      </rPr>
      <t>澳大利亚</t>
    </r>
  </si>
  <si>
    <r>
      <rPr>
        <sz val="10"/>
        <color indexed="8"/>
        <rFont val="Helvetica"/>
        <charset val="134"/>
      </rPr>
      <t>德国</t>
    </r>
  </si>
  <si>
    <r>
      <rPr>
        <sz val="10"/>
        <color indexed="8"/>
        <rFont val="Helvetica"/>
        <charset val="134"/>
      </rPr>
      <t>韩国</t>
    </r>
  </si>
  <si>
    <r>
      <rPr>
        <sz val="10"/>
        <color indexed="8"/>
        <rFont val="Helvetica"/>
        <charset val="134"/>
      </rPr>
      <t>荷兰</t>
    </r>
  </si>
  <si>
    <r>
      <rPr>
        <sz val="10"/>
        <color indexed="8"/>
        <rFont val="Helvetica"/>
        <charset val="134"/>
      </rPr>
      <t>马来西亚</t>
    </r>
  </si>
  <si>
    <r>
      <rPr>
        <sz val="10"/>
        <color indexed="8"/>
        <rFont val="Helvetica"/>
        <charset val="134"/>
      </rPr>
      <t>美国</t>
    </r>
  </si>
  <si>
    <r>
      <rPr>
        <sz val="10"/>
        <color indexed="8"/>
        <rFont val="Helvetica"/>
        <charset val="134"/>
      </rPr>
      <t>香港</t>
    </r>
  </si>
  <si>
    <r>
      <rPr>
        <sz val="10"/>
        <color indexed="8"/>
        <rFont val="Helvetica"/>
        <charset val="134"/>
      </rPr>
      <t>新加坡</t>
    </r>
  </si>
  <si>
    <r>
      <rPr>
        <sz val="10"/>
        <color indexed="8"/>
        <rFont val="Helvetica"/>
        <charset val="134"/>
      </rPr>
      <t>匈牙利</t>
    </r>
  </si>
  <si>
    <r>
      <rPr>
        <sz val="10"/>
        <color indexed="8"/>
        <rFont val="Helvetica"/>
        <charset val="134"/>
      </rPr>
      <t>意大利</t>
    </r>
  </si>
  <si>
    <r>
      <rPr>
        <sz val="10"/>
        <color indexed="8"/>
        <rFont val="Helvetica"/>
        <charset val="134"/>
      </rPr>
      <t>英国</t>
    </r>
  </si>
  <si>
    <r>
      <rPr>
        <sz val="10"/>
        <color rgb="FFFF0000"/>
        <rFont val="Arial"/>
        <charset val="134"/>
      </rPr>
      <t>4</t>
    </r>
    <r>
      <rPr>
        <sz val="10"/>
        <color rgb="FFFF0000"/>
        <rFont val="宋体"/>
        <charset val="134"/>
      </rPr>
      <t>、本年度对内业务来源成员所</t>
    </r>
    <r>
      <rPr>
        <sz val="10"/>
        <color rgb="FFFF0000"/>
        <rFont val="Arial"/>
        <charset val="134"/>
      </rPr>
      <t>TOP10——</t>
    </r>
    <r>
      <rPr>
        <sz val="10"/>
        <color rgb="FFFF0000"/>
        <rFont val="宋体"/>
        <charset val="134"/>
      </rPr>
      <t>以实际应收服务费计算</t>
    </r>
  </si>
  <si>
    <t>Crowe Australasia</t>
  </si>
  <si>
    <t>Crowe Bompani</t>
  </si>
  <si>
    <t>Crowe BPG</t>
  </si>
  <si>
    <t>Crowe Foederer B.V.</t>
  </si>
  <si>
    <t>CROWE FST CONSULTING KFT.</t>
  </si>
  <si>
    <t>Crowe HK</t>
  </si>
  <si>
    <t>Crowe LLP</t>
  </si>
  <si>
    <t>Crowe Malaysia PLT</t>
  </si>
  <si>
    <t>Crowe UK</t>
  </si>
  <si>
    <r>
      <rPr>
        <sz val="10"/>
        <color indexed="8"/>
        <rFont val="Arial"/>
        <charset val="134"/>
      </rPr>
      <t>Crowe</t>
    </r>
    <r>
      <rPr>
        <sz val="10"/>
        <color indexed="8"/>
        <rFont val="Helvetica"/>
        <charset val="134"/>
      </rPr>
      <t>新加坡所</t>
    </r>
  </si>
  <si>
    <t>Hanul LLC</t>
  </si>
  <si>
    <r>
      <rPr>
        <sz val="10"/>
        <color rgb="FFFF0000"/>
        <rFont val="Arial"/>
        <charset val="134"/>
      </rPr>
      <t>5</t>
    </r>
    <r>
      <rPr>
        <sz val="10"/>
        <color rgb="FFFF0000"/>
        <rFont val="宋体"/>
        <charset val="134"/>
      </rPr>
      <t>、本年度对外应收服务费（折合人民币）</t>
    </r>
    <r>
      <rPr>
        <sz val="10"/>
        <color rgb="FFFF0000"/>
        <rFont val="Arial"/>
        <charset val="134"/>
      </rPr>
      <t>TOP10</t>
    </r>
  </si>
  <si>
    <t>国家维度</t>
  </si>
  <si>
    <t>应收总服务费</t>
  </si>
  <si>
    <t>马来西亚</t>
  </si>
  <si>
    <t>瑞典</t>
  </si>
  <si>
    <t>中国香港</t>
  </si>
  <si>
    <t>合计</t>
  </si>
  <si>
    <t>成员所对应同理</t>
  </si>
  <si>
    <r>
      <rPr>
        <sz val="10"/>
        <color indexed="8"/>
        <rFont val="Helvetica"/>
        <charset val="134"/>
      </rPr>
      <t>中国</t>
    </r>
  </si>
  <si>
    <t>减去分配给境内金额，识别出分配/承接单位哪个是境外所，显示相应国家</t>
  </si>
  <si>
    <r>
      <rPr>
        <sz val="10"/>
        <color indexed="8"/>
        <rFont val="Helvetica"/>
        <charset val="134"/>
      </rPr>
      <t>中国香港</t>
    </r>
  </si>
  <si>
    <r>
      <rPr>
        <sz val="10"/>
        <color indexed="8"/>
        <rFont val="Helvetica"/>
        <charset val="134"/>
      </rPr>
      <t>计数项</t>
    </r>
    <r>
      <rPr>
        <sz val="10"/>
        <color indexed="8"/>
        <rFont val="Arial"/>
        <charset val="134"/>
      </rPr>
      <t>:</t>
    </r>
    <r>
      <rPr>
        <sz val="10"/>
        <color indexed="8"/>
        <rFont val="Helvetica"/>
        <charset val="134"/>
      </rPr>
      <t>应收总服务费（含税）</t>
    </r>
  </si>
  <si>
    <t>项目统计：</t>
  </si>
  <si>
    <r>
      <rPr>
        <sz val="10"/>
        <color indexed="8"/>
        <rFont val="Arial"/>
        <charset val="134"/>
      </rPr>
      <t>2025</t>
    </r>
    <r>
      <rPr>
        <sz val="10"/>
        <color indexed="8"/>
        <rFont val="宋体"/>
        <charset val="134"/>
      </rPr>
      <t>年</t>
    </r>
  </si>
  <si>
    <t>行标签</t>
  </si>
  <si>
    <t>求和项:应收总服务费（含税）</t>
  </si>
  <si>
    <t>计数项:业务类型</t>
  </si>
  <si>
    <t>类别</t>
  </si>
  <si>
    <t>OK</t>
  </si>
  <si>
    <r>
      <rPr>
        <b/>
        <sz val="10"/>
        <color indexed="8"/>
        <rFont val="宋体"/>
        <charset val="134"/>
      </rPr>
      <t>境内</t>
    </r>
    <r>
      <rPr>
        <b/>
        <sz val="10"/>
        <color indexed="8"/>
        <rFont val="Arial"/>
        <charset val="134"/>
      </rPr>
      <t>/</t>
    </r>
    <r>
      <rPr>
        <b/>
        <sz val="10"/>
        <color indexed="8"/>
        <rFont val="宋体"/>
        <charset val="134"/>
      </rPr>
      <t>外，已承接项目分布</t>
    </r>
  </si>
  <si>
    <t>老客户老业务</t>
  </si>
  <si>
    <t>业务性质</t>
  </si>
  <si>
    <t>境内承接</t>
  </si>
  <si>
    <t>从承接单位为中国的字段中，去除境内外合作共同承接的数据（分配单位为国外）</t>
  </si>
  <si>
    <t>老客户新业务</t>
  </si>
  <si>
    <t>业务类型</t>
  </si>
  <si>
    <t>境内外合作共同承接</t>
  </si>
  <si>
    <t>承接单位、分配单位包含中国和境外所</t>
  </si>
  <si>
    <t>新客户新业务</t>
  </si>
  <si>
    <t>推荐来源</t>
  </si>
  <si>
    <t>境外承接</t>
  </si>
  <si>
    <t>承接单位、分配单位均为境外所</t>
  </si>
  <si>
    <t>总计</t>
  </si>
  <si>
    <t>已承接的项目分布情况</t>
  </si>
  <si>
    <t>图表中，除“业务类型”维度外，其余三个维度均与上面的数据不一致，取数有误。</t>
  </si>
  <si>
    <r>
      <rPr>
        <sz val="10"/>
        <color rgb="FFFF0000"/>
        <rFont val="宋体"/>
        <charset val="134"/>
      </rPr>
      <t>境内</t>
    </r>
    <r>
      <rPr>
        <sz val="10"/>
        <color rgb="FFFF0000"/>
        <rFont val="Arial"/>
        <charset val="134"/>
      </rPr>
      <t>/</t>
    </r>
    <r>
      <rPr>
        <sz val="10"/>
        <color rgb="FFFF0000"/>
        <rFont val="宋体"/>
        <charset val="134"/>
      </rPr>
      <t>外，已承接项目分布</t>
    </r>
  </si>
  <si>
    <t>图表数据错误</t>
  </si>
  <si>
    <t>市场分析：</t>
  </si>
  <si>
    <t>财务外包</t>
  </si>
  <si>
    <t>审计</t>
  </si>
  <si>
    <t>审阅</t>
  </si>
  <si>
    <t>成功、洽谈中、失败，成功率、流失率、失败原因分析</t>
  </si>
  <si>
    <t>税务</t>
  </si>
  <si>
    <t>执行商定程序</t>
  </si>
  <si>
    <r>
      <rPr>
        <sz val="10"/>
        <color indexed="8"/>
        <rFont val="宋体"/>
        <charset val="134"/>
      </rPr>
      <t>数据不完整</t>
    </r>
  </si>
  <si>
    <r>
      <rPr>
        <sz val="10"/>
        <color indexed="8"/>
        <rFont val="Helvetica"/>
        <charset val="134"/>
      </rPr>
      <t>计数项</t>
    </r>
    <r>
      <rPr>
        <sz val="10"/>
        <color indexed="8"/>
        <rFont val="Arial"/>
        <charset val="134"/>
      </rPr>
      <t>:</t>
    </r>
    <r>
      <rPr>
        <sz val="10"/>
        <color indexed="8"/>
        <rFont val="Helvetica"/>
        <charset val="134"/>
      </rPr>
      <t>业务是否承接</t>
    </r>
  </si>
  <si>
    <r>
      <rPr>
        <sz val="10"/>
        <color rgb="FFFF0000"/>
        <rFont val="宋体"/>
        <charset val="134"/>
      </rPr>
      <t>按请求日期的年度来判断分析成功率、流失率</t>
    </r>
  </si>
  <si>
    <t>计数项:应收总服务费（含税）</t>
  </si>
  <si>
    <t>Crowe Global</t>
  </si>
  <si>
    <t>官网咨询</t>
  </si>
  <si>
    <t>国富集团内部</t>
  </si>
  <si>
    <t>其他合作单位</t>
  </si>
  <si>
    <t>中国</t>
  </si>
  <si>
    <r>
      <rPr>
        <sz val="10"/>
        <rFont val="等线"/>
        <charset val="134"/>
      </rPr>
      <t>类别</t>
    </r>
  </si>
  <si>
    <r>
      <rPr>
        <sz val="10"/>
        <color indexed="8"/>
        <rFont val="等线"/>
        <charset val="134"/>
      </rPr>
      <t>委托方类型</t>
    </r>
  </si>
  <si>
    <r>
      <rPr>
        <sz val="10"/>
        <rFont val="等线"/>
        <charset val="134"/>
      </rPr>
      <t>行业选择</t>
    </r>
    <r>
      <rPr>
        <sz val="10"/>
        <rFont val="Arial"/>
        <charset val="134"/>
      </rPr>
      <t>INDUSTRY SELECTION</t>
    </r>
  </si>
  <si>
    <r>
      <rPr>
        <sz val="10"/>
        <color rgb="FF000000"/>
        <rFont val="等线"/>
        <charset val="134"/>
      </rPr>
      <t>客户年收入水平（元）</t>
    </r>
  </si>
  <si>
    <r>
      <rPr>
        <sz val="10"/>
        <rFont val="等线"/>
        <charset val="134"/>
      </rPr>
      <t>推荐来源</t>
    </r>
  </si>
  <si>
    <r>
      <rPr>
        <sz val="10"/>
        <rFont val="等线"/>
        <charset val="134"/>
      </rPr>
      <t>业务是否承接</t>
    </r>
  </si>
  <si>
    <r>
      <rPr>
        <sz val="10"/>
        <rFont val="等线"/>
        <charset val="134"/>
      </rPr>
      <t>业务性质</t>
    </r>
  </si>
  <si>
    <r>
      <rPr>
        <sz val="10"/>
        <color indexed="8"/>
        <rFont val="等线"/>
        <charset val="134"/>
      </rPr>
      <t>业务类型</t>
    </r>
  </si>
  <si>
    <r>
      <rPr>
        <sz val="10"/>
        <color indexed="8"/>
        <rFont val="等线"/>
        <charset val="134"/>
      </rPr>
      <t>财政部报备业务性质</t>
    </r>
  </si>
  <si>
    <r>
      <rPr>
        <sz val="10"/>
        <color indexed="8"/>
        <rFont val="等线"/>
        <charset val="134"/>
      </rPr>
      <t>国富承做单位</t>
    </r>
  </si>
  <si>
    <r>
      <rPr>
        <sz val="10"/>
        <color indexed="8"/>
        <rFont val="等线"/>
        <charset val="134"/>
      </rPr>
      <t>国富承做部门</t>
    </r>
  </si>
  <si>
    <r>
      <rPr>
        <sz val="10"/>
        <color indexed="8"/>
        <rFont val="等线"/>
        <charset val="134"/>
      </rPr>
      <t>若未承接，原因？</t>
    </r>
  </si>
  <si>
    <r>
      <rPr>
        <sz val="10"/>
        <rFont val="等线"/>
        <charset val="134"/>
      </rPr>
      <t>对内</t>
    </r>
    <r>
      <rPr>
        <sz val="10"/>
        <rFont val="Arial"/>
        <charset val="134"/>
      </rPr>
      <t>-</t>
    </r>
    <r>
      <rPr>
        <sz val="10"/>
        <rFont val="等线"/>
        <charset val="134"/>
      </rPr>
      <t>首年</t>
    </r>
  </si>
  <si>
    <r>
      <rPr>
        <sz val="10"/>
        <color rgb="FF000000"/>
        <rFont val="等线"/>
        <charset val="134"/>
      </rPr>
      <t>外商投资企业</t>
    </r>
  </si>
  <si>
    <r>
      <rPr>
        <sz val="10"/>
        <rFont val="等线"/>
        <charset val="134"/>
      </rPr>
      <t>汽车</t>
    </r>
    <r>
      <rPr>
        <sz val="10"/>
        <rFont val="Arial"/>
        <charset val="134"/>
      </rPr>
      <t xml:space="preserve">Automobiles </t>
    </r>
  </si>
  <si>
    <r>
      <rPr>
        <sz val="10"/>
        <rFont val="等线"/>
        <charset val="134"/>
      </rPr>
      <t>低于</t>
    </r>
    <r>
      <rPr>
        <sz val="10"/>
        <rFont val="Arial"/>
        <charset val="134"/>
      </rPr>
      <t>500</t>
    </r>
    <r>
      <rPr>
        <sz val="10"/>
        <rFont val="等线"/>
        <charset val="134"/>
      </rPr>
      <t>万元</t>
    </r>
  </si>
  <si>
    <r>
      <rPr>
        <sz val="10"/>
        <color rgb="FF000000"/>
        <rFont val="等线"/>
        <charset val="134"/>
      </rPr>
      <t>国富集团内部</t>
    </r>
  </si>
  <si>
    <r>
      <rPr>
        <sz val="10"/>
        <color indexed="8"/>
        <rFont val="Arial"/>
        <charset val="134"/>
      </rPr>
      <t>WON-</t>
    </r>
    <r>
      <rPr>
        <sz val="10"/>
        <color indexed="8"/>
        <rFont val="等线"/>
        <charset val="134"/>
      </rPr>
      <t>成功</t>
    </r>
  </si>
  <si>
    <r>
      <rPr>
        <sz val="10"/>
        <color rgb="FF000000"/>
        <rFont val="等线"/>
        <charset val="134"/>
      </rPr>
      <t>老客户老业务</t>
    </r>
  </si>
  <si>
    <r>
      <rPr>
        <sz val="10"/>
        <color indexed="8"/>
        <rFont val="等线"/>
        <charset val="134"/>
      </rPr>
      <t>审计</t>
    </r>
  </si>
  <si>
    <r>
      <rPr>
        <sz val="10"/>
        <color indexed="8"/>
        <rFont val="等线"/>
        <charset val="134"/>
      </rPr>
      <t>①内地企业境外上市审计业务</t>
    </r>
  </si>
  <si>
    <r>
      <rPr>
        <sz val="10"/>
        <rFont val="等线"/>
        <charset val="134"/>
      </rPr>
      <t>国富会计所</t>
    </r>
  </si>
  <si>
    <r>
      <rPr>
        <sz val="10"/>
        <rFont val="等线"/>
        <charset val="134"/>
      </rPr>
      <t>北京执业中心</t>
    </r>
  </si>
  <si>
    <r>
      <rPr>
        <sz val="10"/>
        <color indexed="8"/>
        <rFont val="Arial"/>
        <charset val="134"/>
      </rPr>
      <t>1</t>
    </r>
    <r>
      <rPr>
        <sz val="10"/>
        <color indexed="8"/>
        <rFont val="等线"/>
        <charset val="134"/>
      </rPr>
      <t>、客户风险高，拒绝承接；</t>
    </r>
    <r>
      <rPr>
        <sz val="10"/>
        <color indexed="8"/>
        <rFont val="Arial"/>
        <charset val="134"/>
      </rPr>
      <t xml:space="preserve"> </t>
    </r>
  </si>
  <si>
    <r>
      <rPr>
        <sz val="10"/>
        <color rgb="FF000000"/>
        <rFont val="等线"/>
        <charset val="134"/>
      </rPr>
      <t>对内</t>
    </r>
    <r>
      <rPr>
        <sz val="10"/>
        <color rgb="FF000000"/>
        <rFont val="Arial"/>
        <charset val="134"/>
      </rPr>
      <t>-</t>
    </r>
    <r>
      <rPr>
        <sz val="10"/>
        <color rgb="FF000000"/>
        <rFont val="等线"/>
        <charset val="134"/>
      </rPr>
      <t>延续</t>
    </r>
  </si>
  <si>
    <r>
      <rPr>
        <sz val="10"/>
        <color rgb="FF000000"/>
        <rFont val="等线"/>
        <charset val="134"/>
      </rPr>
      <t>外资代表处</t>
    </r>
  </si>
  <si>
    <r>
      <rPr>
        <sz val="10"/>
        <rFont val="等线"/>
        <charset val="134"/>
      </rPr>
      <t>化工</t>
    </r>
    <r>
      <rPr>
        <sz val="10"/>
        <rFont val="Arial"/>
        <charset val="134"/>
      </rPr>
      <t>Chemicals</t>
    </r>
  </si>
  <si>
    <r>
      <rPr>
        <sz val="10"/>
        <color indexed="8"/>
        <rFont val="Arial"/>
        <charset val="134"/>
      </rPr>
      <t>500</t>
    </r>
    <r>
      <rPr>
        <sz val="10"/>
        <color rgb="FF000000"/>
        <rFont val="等线"/>
        <charset val="134"/>
      </rPr>
      <t>万元（含）至</t>
    </r>
    <r>
      <rPr>
        <sz val="10"/>
        <color rgb="FF000000"/>
        <rFont val="Arial"/>
        <charset val="134"/>
      </rPr>
      <t>1000</t>
    </r>
    <r>
      <rPr>
        <sz val="10"/>
        <color rgb="FF000000"/>
        <rFont val="等线"/>
        <charset val="134"/>
      </rPr>
      <t>万元</t>
    </r>
  </si>
  <si>
    <r>
      <rPr>
        <sz val="10"/>
        <color indexed="8"/>
        <rFont val="Arial"/>
        <charset val="134"/>
      </rPr>
      <t>LOST-</t>
    </r>
    <r>
      <rPr>
        <sz val="10"/>
        <color indexed="8"/>
        <rFont val="等线"/>
        <charset val="134"/>
      </rPr>
      <t>失败</t>
    </r>
  </si>
  <si>
    <r>
      <rPr>
        <sz val="10"/>
        <color rgb="FF000000"/>
        <rFont val="等线"/>
        <charset val="134"/>
      </rPr>
      <t>老客户新业务</t>
    </r>
  </si>
  <si>
    <r>
      <rPr>
        <sz val="10"/>
        <color indexed="8"/>
        <rFont val="等线"/>
        <charset val="134"/>
      </rPr>
      <t>税务</t>
    </r>
  </si>
  <si>
    <r>
      <rPr>
        <sz val="10"/>
        <color indexed="8"/>
        <rFont val="等线"/>
        <charset val="134"/>
      </rPr>
      <t>②非内地企业境外上市审计业务</t>
    </r>
  </si>
  <si>
    <r>
      <rPr>
        <sz val="10"/>
        <rFont val="等线"/>
        <charset val="134"/>
      </rPr>
      <t>湖北分所</t>
    </r>
  </si>
  <si>
    <r>
      <rPr>
        <sz val="10"/>
        <color indexed="8"/>
        <rFont val="Arial"/>
        <charset val="134"/>
      </rPr>
      <t>2</t>
    </r>
    <r>
      <rPr>
        <sz val="10"/>
        <color indexed="8"/>
        <rFont val="等线"/>
        <charset val="134"/>
      </rPr>
      <t>、超出团队服务范围或能力，未能承接</t>
    </r>
    <r>
      <rPr>
        <sz val="10"/>
        <color indexed="8"/>
        <rFont val="Arial"/>
        <charset val="134"/>
      </rPr>
      <t>;</t>
    </r>
  </si>
  <si>
    <r>
      <rPr>
        <sz val="10"/>
        <rFont val="等线"/>
        <charset val="134"/>
      </rPr>
      <t>对外</t>
    </r>
  </si>
  <si>
    <r>
      <rPr>
        <sz val="10"/>
        <color rgb="FF000000"/>
        <rFont val="等线"/>
        <charset val="134"/>
      </rPr>
      <t>外资分公司</t>
    </r>
  </si>
  <si>
    <r>
      <rPr>
        <sz val="10"/>
        <rFont val="等线"/>
        <charset val="134"/>
      </rPr>
      <t>建筑</t>
    </r>
    <r>
      <rPr>
        <sz val="10"/>
        <rFont val="Arial"/>
        <charset val="134"/>
      </rPr>
      <t>Construction</t>
    </r>
  </si>
  <si>
    <r>
      <rPr>
        <sz val="10"/>
        <color indexed="8"/>
        <rFont val="Arial"/>
        <charset val="134"/>
      </rPr>
      <t>1000</t>
    </r>
    <r>
      <rPr>
        <sz val="10"/>
        <color rgb="FF000000"/>
        <rFont val="等线"/>
        <charset val="134"/>
      </rPr>
      <t>万元（含）至</t>
    </r>
    <r>
      <rPr>
        <sz val="10"/>
        <color rgb="FF000000"/>
        <rFont val="Arial"/>
        <charset val="134"/>
      </rPr>
      <t>5000</t>
    </r>
    <r>
      <rPr>
        <sz val="10"/>
        <color rgb="FF000000"/>
        <rFont val="等线"/>
        <charset val="134"/>
      </rPr>
      <t>万元</t>
    </r>
  </si>
  <si>
    <r>
      <rPr>
        <sz val="10"/>
        <color rgb="FF000000"/>
        <rFont val="等线"/>
        <charset val="134"/>
      </rPr>
      <t>其他合作单位</t>
    </r>
  </si>
  <si>
    <r>
      <rPr>
        <sz val="10"/>
        <color indexed="8"/>
        <rFont val="Arial"/>
        <charset val="134"/>
      </rPr>
      <t>PENDING-</t>
    </r>
    <r>
      <rPr>
        <sz val="10"/>
        <color indexed="8"/>
        <rFont val="等线"/>
        <charset val="134"/>
      </rPr>
      <t>洽谈中</t>
    </r>
  </si>
  <si>
    <r>
      <rPr>
        <sz val="10"/>
        <color rgb="FF000000"/>
        <rFont val="等线"/>
        <charset val="134"/>
      </rPr>
      <t>新客户新业务</t>
    </r>
  </si>
  <si>
    <r>
      <rPr>
        <sz val="10"/>
        <color indexed="8"/>
        <rFont val="等线"/>
        <charset val="134"/>
      </rPr>
      <t>咨询</t>
    </r>
  </si>
  <si>
    <r>
      <rPr>
        <sz val="10"/>
        <color indexed="8"/>
        <rFont val="等线"/>
        <charset val="134"/>
      </rPr>
      <t>③内地企业境外投资审计业务</t>
    </r>
  </si>
  <si>
    <r>
      <rPr>
        <sz val="10"/>
        <rFont val="等线"/>
        <charset val="134"/>
      </rPr>
      <t>宜昌分所</t>
    </r>
  </si>
  <si>
    <r>
      <rPr>
        <sz val="10"/>
        <color indexed="8"/>
        <rFont val="Arial"/>
        <charset val="134"/>
      </rPr>
      <t>3</t>
    </r>
    <r>
      <rPr>
        <sz val="10"/>
        <color indexed="8"/>
        <rFont val="等线"/>
        <charset val="134"/>
      </rPr>
      <t>、报价高，超出客户预期；</t>
    </r>
  </si>
  <si>
    <r>
      <rPr>
        <sz val="10"/>
        <rFont val="等线"/>
        <charset val="134"/>
      </rPr>
      <t>自主</t>
    </r>
  </si>
  <si>
    <r>
      <rPr>
        <sz val="10"/>
        <color rgb="FF000000"/>
        <rFont val="等线"/>
        <charset val="134"/>
      </rPr>
      <t>行政事业单位</t>
    </r>
  </si>
  <si>
    <r>
      <rPr>
        <sz val="10"/>
        <rFont val="等线"/>
        <charset val="134"/>
      </rPr>
      <t>物流</t>
    </r>
    <r>
      <rPr>
        <sz val="10"/>
        <rFont val="Arial"/>
        <charset val="134"/>
      </rPr>
      <t>Distribution</t>
    </r>
  </si>
  <si>
    <r>
      <rPr>
        <sz val="10"/>
        <rFont val="Arial"/>
        <charset val="134"/>
      </rPr>
      <t>5000</t>
    </r>
    <r>
      <rPr>
        <sz val="10"/>
        <rFont val="等线"/>
        <charset val="134"/>
      </rPr>
      <t>万元（含）至</t>
    </r>
    <r>
      <rPr>
        <sz val="10"/>
        <rFont val="Arial"/>
        <charset val="134"/>
      </rPr>
      <t>1</t>
    </r>
    <r>
      <rPr>
        <sz val="10"/>
        <rFont val="等线"/>
        <charset val="134"/>
      </rPr>
      <t>亿元</t>
    </r>
  </si>
  <si>
    <r>
      <rPr>
        <sz val="10"/>
        <color rgb="FF000000"/>
        <rFont val="等线"/>
        <charset val="134"/>
      </rPr>
      <t>官网咨询</t>
    </r>
  </si>
  <si>
    <r>
      <rPr>
        <sz val="10"/>
        <color indexed="8"/>
        <rFont val="Arial"/>
        <charset val="134"/>
      </rPr>
      <t>NA-</t>
    </r>
    <r>
      <rPr>
        <sz val="10"/>
        <color indexed="8"/>
        <rFont val="等线"/>
        <charset val="134"/>
      </rPr>
      <t>不适用</t>
    </r>
  </si>
  <si>
    <r>
      <rPr>
        <sz val="10"/>
        <color rgb="FF000000"/>
        <rFont val="等线"/>
        <charset val="134"/>
      </rPr>
      <t>执行商定程序</t>
    </r>
  </si>
  <si>
    <r>
      <rPr>
        <sz val="10"/>
        <color indexed="8"/>
        <rFont val="等线"/>
        <charset val="134"/>
      </rPr>
      <t>④其他境外审计业务</t>
    </r>
  </si>
  <si>
    <r>
      <rPr>
        <sz val="10"/>
        <rFont val="等线"/>
        <charset val="134"/>
      </rPr>
      <t>山东分所</t>
    </r>
  </si>
  <si>
    <r>
      <rPr>
        <sz val="10"/>
        <color rgb="FF000000"/>
        <rFont val="Arial"/>
        <charset val="134"/>
      </rPr>
      <t>4</t>
    </r>
    <r>
      <rPr>
        <sz val="10"/>
        <color rgb="FF000000"/>
        <rFont val="等线"/>
        <charset val="134"/>
      </rPr>
      <t>、缺乏相关业绩；</t>
    </r>
  </si>
  <si>
    <r>
      <rPr>
        <sz val="10"/>
        <color rgb="FF000000"/>
        <rFont val="等线"/>
        <charset val="134"/>
      </rPr>
      <t>行政事业单位境外实体</t>
    </r>
  </si>
  <si>
    <r>
      <rPr>
        <sz val="10"/>
        <rFont val="等线"/>
        <charset val="134"/>
      </rPr>
      <t>教育</t>
    </r>
    <r>
      <rPr>
        <sz val="10"/>
        <rFont val="Arial"/>
        <charset val="134"/>
      </rPr>
      <t>Education</t>
    </r>
  </si>
  <si>
    <r>
      <rPr>
        <sz val="10"/>
        <rFont val="Arial"/>
        <charset val="134"/>
      </rPr>
      <t>1</t>
    </r>
    <r>
      <rPr>
        <sz val="10"/>
        <rFont val="等线"/>
        <charset val="134"/>
      </rPr>
      <t>亿元（含）至</t>
    </r>
    <r>
      <rPr>
        <sz val="10"/>
        <rFont val="Arial"/>
        <charset val="134"/>
      </rPr>
      <t>3.65</t>
    </r>
    <r>
      <rPr>
        <sz val="10"/>
        <rFont val="等线"/>
        <charset val="134"/>
      </rPr>
      <t>亿元（</t>
    </r>
    <r>
      <rPr>
        <sz val="10"/>
        <rFont val="Arial"/>
        <charset val="134"/>
      </rPr>
      <t>5000</t>
    </r>
    <r>
      <rPr>
        <sz val="10"/>
        <rFont val="等线"/>
        <charset val="134"/>
      </rPr>
      <t>万美元）</t>
    </r>
  </si>
  <si>
    <r>
      <rPr>
        <sz val="10"/>
        <color rgb="FF000000"/>
        <rFont val="等线"/>
        <charset val="134"/>
      </rPr>
      <t>内部审计</t>
    </r>
  </si>
  <si>
    <r>
      <rPr>
        <sz val="10"/>
        <color rgb="FF000000"/>
        <rFont val="等线"/>
        <charset val="134"/>
      </rPr>
      <t>⑤税务</t>
    </r>
  </si>
  <si>
    <r>
      <rPr>
        <sz val="10"/>
        <rFont val="等线"/>
        <charset val="134"/>
      </rPr>
      <t>潍坊分所</t>
    </r>
  </si>
  <si>
    <r>
      <rPr>
        <sz val="10"/>
        <color rgb="FF000000"/>
        <rFont val="Arial"/>
        <charset val="134"/>
      </rPr>
      <t>5</t>
    </r>
    <r>
      <rPr>
        <sz val="10"/>
        <color indexed="8"/>
        <rFont val="等线"/>
        <charset val="134"/>
      </rPr>
      <t>、其他，请说明</t>
    </r>
  </si>
  <si>
    <r>
      <rPr>
        <sz val="10"/>
        <color rgb="FF000000"/>
        <rFont val="等线"/>
        <charset val="134"/>
      </rPr>
      <t>境内上市公司</t>
    </r>
  </si>
  <si>
    <r>
      <rPr>
        <sz val="10"/>
        <rFont val="等线"/>
        <charset val="134"/>
      </rPr>
      <t>娱乐</t>
    </r>
    <r>
      <rPr>
        <sz val="10"/>
        <rFont val="Arial"/>
        <charset val="134"/>
      </rPr>
      <t>Entertainment</t>
    </r>
  </si>
  <si>
    <t xml:space="preserve">  </t>
  </si>
  <si>
    <r>
      <rPr>
        <sz val="10"/>
        <rFont val="Arial"/>
        <charset val="134"/>
      </rPr>
      <t>3.65</t>
    </r>
    <r>
      <rPr>
        <sz val="10"/>
        <rFont val="等线"/>
        <charset val="134"/>
      </rPr>
      <t>亿元（含）至</t>
    </r>
    <r>
      <rPr>
        <sz val="10"/>
        <rFont val="Arial"/>
        <charset val="134"/>
      </rPr>
      <t>7.3</t>
    </r>
    <r>
      <rPr>
        <sz val="10"/>
        <rFont val="等线"/>
        <charset val="134"/>
      </rPr>
      <t>亿元（</t>
    </r>
    <r>
      <rPr>
        <sz val="10"/>
        <rFont val="Arial"/>
        <charset val="134"/>
      </rPr>
      <t>1</t>
    </r>
    <r>
      <rPr>
        <sz val="10"/>
        <rFont val="等线"/>
        <charset val="134"/>
      </rPr>
      <t>亿美元）</t>
    </r>
  </si>
  <si>
    <r>
      <rPr>
        <sz val="10"/>
        <color rgb="FF000000"/>
        <rFont val="等线"/>
        <charset val="134"/>
      </rPr>
      <t>审阅</t>
    </r>
  </si>
  <si>
    <r>
      <rPr>
        <sz val="10"/>
        <color rgb="FF000000"/>
        <rFont val="等线"/>
        <charset val="134"/>
      </rPr>
      <t>⑥咨询</t>
    </r>
  </si>
  <si>
    <r>
      <rPr>
        <sz val="10"/>
        <rFont val="等线"/>
        <charset val="134"/>
      </rPr>
      <t>杭州分所</t>
    </r>
  </si>
  <si>
    <r>
      <rPr>
        <sz val="10"/>
        <color rgb="FF000000"/>
        <rFont val="等线"/>
        <charset val="134"/>
      </rPr>
      <t>境内上市公司境外实体</t>
    </r>
  </si>
  <si>
    <r>
      <rPr>
        <sz val="10"/>
        <rFont val="等线"/>
        <charset val="134"/>
      </rPr>
      <t>采掘</t>
    </r>
    <r>
      <rPr>
        <sz val="10"/>
        <rFont val="Arial"/>
        <charset val="134"/>
      </rPr>
      <t>Extractive Industries</t>
    </r>
  </si>
  <si>
    <r>
      <rPr>
        <sz val="10"/>
        <rFont val="Arial"/>
        <charset val="134"/>
      </rPr>
      <t>7.3</t>
    </r>
    <r>
      <rPr>
        <sz val="10"/>
        <rFont val="等线"/>
        <charset val="134"/>
      </rPr>
      <t>亿元（含）至</t>
    </r>
    <r>
      <rPr>
        <sz val="10"/>
        <rFont val="Arial"/>
        <charset val="134"/>
      </rPr>
      <t>36.5</t>
    </r>
    <r>
      <rPr>
        <sz val="10"/>
        <rFont val="等线"/>
        <charset val="134"/>
      </rPr>
      <t>亿元（</t>
    </r>
    <r>
      <rPr>
        <sz val="10"/>
        <rFont val="Arial"/>
        <charset val="134"/>
      </rPr>
      <t>5</t>
    </r>
    <r>
      <rPr>
        <sz val="10"/>
        <rFont val="等线"/>
        <charset val="134"/>
      </rPr>
      <t>亿美元）</t>
    </r>
  </si>
  <si>
    <r>
      <rPr>
        <sz val="10"/>
        <color indexed="8"/>
        <rFont val="等线"/>
        <charset val="134"/>
      </rPr>
      <t>验资</t>
    </r>
  </si>
  <si>
    <r>
      <rPr>
        <sz val="10"/>
        <color rgb="FF000000"/>
        <rFont val="等线"/>
        <charset val="134"/>
      </rPr>
      <t>⑦其他</t>
    </r>
  </si>
  <si>
    <r>
      <rPr>
        <sz val="10"/>
        <rFont val="等线"/>
        <charset val="134"/>
      </rPr>
      <t>江西分所</t>
    </r>
  </si>
  <si>
    <r>
      <rPr>
        <sz val="10"/>
        <color rgb="FF000000"/>
        <rFont val="等线"/>
        <charset val="134"/>
      </rPr>
      <t>境外上市公司（含港澳台）</t>
    </r>
  </si>
  <si>
    <r>
      <rPr>
        <sz val="10"/>
        <rFont val="等线"/>
        <charset val="134"/>
      </rPr>
      <t>金融</t>
    </r>
    <r>
      <rPr>
        <sz val="10"/>
        <rFont val="Arial"/>
        <charset val="134"/>
      </rPr>
      <t>Financial Services</t>
    </r>
  </si>
  <si>
    <r>
      <rPr>
        <sz val="10"/>
        <rFont val="Arial"/>
        <charset val="134"/>
      </rPr>
      <t>36.5</t>
    </r>
    <r>
      <rPr>
        <sz val="10"/>
        <rFont val="等线"/>
        <charset val="134"/>
      </rPr>
      <t>亿元（含）至</t>
    </r>
    <r>
      <rPr>
        <sz val="10"/>
        <rFont val="Arial"/>
        <charset val="134"/>
      </rPr>
      <t>73</t>
    </r>
    <r>
      <rPr>
        <sz val="10"/>
        <rFont val="等线"/>
        <charset val="134"/>
      </rPr>
      <t>亿元（</t>
    </r>
    <r>
      <rPr>
        <sz val="10"/>
        <rFont val="Arial"/>
        <charset val="134"/>
      </rPr>
      <t>10</t>
    </r>
    <r>
      <rPr>
        <sz val="10"/>
        <rFont val="等线"/>
        <charset val="134"/>
      </rPr>
      <t>亿美元）</t>
    </r>
  </si>
  <si>
    <r>
      <rPr>
        <sz val="10"/>
        <color rgb="FF000000"/>
        <rFont val="等线"/>
        <charset val="134"/>
      </rPr>
      <t>财务外包</t>
    </r>
  </si>
  <si>
    <r>
      <rPr>
        <sz val="10"/>
        <rFont val="等线"/>
        <charset val="134"/>
      </rPr>
      <t>四川分所</t>
    </r>
  </si>
  <si>
    <r>
      <rPr>
        <sz val="10"/>
        <color rgb="FF000000"/>
        <rFont val="等线"/>
        <charset val="134"/>
      </rPr>
      <t>境外上市公司境外实体</t>
    </r>
  </si>
  <si>
    <r>
      <rPr>
        <sz val="10"/>
        <rFont val="等线"/>
        <charset val="134"/>
      </rPr>
      <t>食品</t>
    </r>
    <r>
      <rPr>
        <sz val="10"/>
        <rFont val="Arial"/>
        <charset val="134"/>
      </rPr>
      <t>Food &amp; Beverage</t>
    </r>
  </si>
  <si>
    <r>
      <rPr>
        <sz val="10"/>
        <rFont val="Arial"/>
        <charset val="134"/>
      </rPr>
      <t>73</t>
    </r>
    <r>
      <rPr>
        <sz val="10"/>
        <rFont val="等线"/>
        <charset val="134"/>
      </rPr>
      <t>亿元（含）至</t>
    </r>
    <r>
      <rPr>
        <sz val="10"/>
        <rFont val="Arial"/>
        <charset val="134"/>
      </rPr>
      <t>365</t>
    </r>
    <r>
      <rPr>
        <sz val="10"/>
        <rFont val="等线"/>
        <charset val="134"/>
      </rPr>
      <t>亿元（</t>
    </r>
    <r>
      <rPr>
        <sz val="10"/>
        <rFont val="Arial"/>
        <charset val="134"/>
      </rPr>
      <t>50</t>
    </r>
    <r>
      <rPr>
        <sz val="10"/>
        <rFont val="等线"/>
        <charset val="134"/>
      </rPr>
      <t>亿美元）</t>
    </r>
  </si>
  <si>
    <r>
      <rPr>
        <sz val="10"/>
        <color indexed="8"/>
        <rFont val="等线"/>
        <charset val="134"/>
      </rPr>
      <t>其他</t>
    </r>
  </si>
  <si>
    <r>
      <rPr>
        <sz val="10"/>
        <rFont val="等线"/>
        <charset val="134"/>
      </rPr>
      <t>广东分所</t>
    </r>
    <r>
      <rPr>
        <sz val="10"/>
        <rFont val="Arial"/>
        <charset val="134"/>
      </rPr>
      <t>/</t>
    </r>
    <r>
      <rPr>
        <sz val="10"/>
        <rFont val="等线"/>
        <charset val="134"/>
      </rPr>
      <t>佛山分所</t>
    </r>
  </si>
  <si>
    <r>
      <rPr>
        <sz val="10"/>
        <color rgb="FF000000"/>
        <rFont val="等线"/>
        <charset val="134"/>
      </rPr>
      <t>拟上市公司</t>
    </r>
  </si>
  <si>
    <r>
      <rPr>
        <sz val="10"/>
        <rFont val="等线"/>
        <charset val="134"/>
      </rPr>
      <t>政府</t>
    </r>
    <r>
      <rPr>
        <sz val="10"/>
        <rFont val="Arial"/>
        <charset val="134"/>
      </rPr>
      <t xml:space="preserve"> Governments</t>
    </r>
  </si>
  <si>
    <r>
      <rPr>
        <sz val="10"/>
        <color indexed="8"/>
        <rFont val="Arial"/>
        <charset val="134"/>
      </rPr>
      <t>365</t>
    </r>
    <r>
      <rPr>
        <sz val="10"/>
        <color rgb="FF000000"/>
        <rFont val="等线"/>
        <charset val="134"/>
      </rPr>
      <t>亿元（含）以上</t>
    </r>
  </si>
  <si>
    <r>
      <rPr>
        <sz val="10"/>
        <rFont val="等线"/>
        <charset val="134"/>
      </rPr>
      <t>大连分所</t>
    </r>
  </si>
  <si>
    <r>
      <rPr>
        <sz val="10"/>
        <color rgb="FF000000"/>
        <rFont val="等线"/>
        <charset val="134"/>
      </rPr>
      <t>拟上市公司境外实体</t>
    </r>
  </si>
  <si>
    <r>
      <rPr>
        <sz val="10"/>
        <rFont val="等线"/>
        <charset val="134"/>
      </rPr>
      <t>医疗</t>
    </r>
    <r>
      <rPr>
        <sz val="10"/>
        <rFont val="Arial"/>
        <charset val="134"/>
      </rPr>
      <t>Healthcare</t>
    </r>
  </si>
  <si>
    <r>
      <rPr>
        <sz val="10"/>
        <rFont val="等线"/>
        <charset val="134"/>
      </rPr>
      <t>上海分所</t>
    </r>
  </si>
  <si>
    <r>
      <rPr>
        <sz val="10"/>
        <color rgb="FF000000"/>
        <rFont val="等线"/>
        <charset val="134"/>
      </rPr>
      <t>非上市金融机构</t>
    </r>
  </si>
  <si>
    <r>
      <rPr>
        <sz val="10"/>
        <rFont val="等线"/>
        <charset val="134"/>
      </rPr>
      <t>酒店</t>
    </r>
    <r>
      <rPr>
        <sz val="10"/>
        <rFont val="Arial"/>
        <charset val="134"/>
      </rPr>
      <t>Hotel</t>
    </r>
  </si>
  <si>
    <r>
      <rPr>
        <sz val="10"/>
        <rFont val="等线"/>
        <charset val="134"/>
      </rPr>
      <t>河南分所</t>
    </r>
  </si>
  <si>
    <r>
      <rPr>
        <sz val="10"/>
        <color rgb="FF000000"/>
        <rFont val="等线"/>
        <charset val="134"/>
      </rPr>
      <t>非上市金融机构境外实体</t>
    </r>
  </si>
  <si>
    <r>
      <rPr>
        <sz val="10"/>
        <rFont val="等线"/>
        <charset val="134"/>
      </rPr>
      <t>旅游休闲</t>
    </r>
    <r>
      <rPr>
        <sz val="10"/>
        <rFont val="Arial"/>
        <charset val="134"/>
      </rPr>
      <t>Tourism &amp; Leisure</t>
    </r>
  </si>
  <si>
    <r>
      <rPr>
        <sz val="10"/>
        <rFont val="等线"/>
        <charset val="134"/>
      </rPr>
      <t>重庆分所</t>
    </r>
  </si>
  <si>
    <r>
      <rPr>
        <sz val="10"/>
        <color rgb="FF000000"/>
        <rFont val="等线"/>
        <charset val="134"/>
      </rPr>
      <t>中央企业</t>
    </r>
  </si>
  <si>
    <r>
      <rPr>
        <sz val="10"/>
        <rFont val="等线"/>
        <charset val="134"/>
      </rPr>
      <t>工业金属</t>
    </r>
    <r>
      <rPr>
        <sz val="10"/>
        <rFont val="Arial"/>
        <charset val="134"/>
      </rPr>
      <t>&amp;</t>
    </r>
    <r>
      <rPr>
        <sz val="10"/>
        <rFont val="等线"/>
        <charset val="134"/>
      </rPr>
      <t>矿产</t>
    </r>
    <r>
      <rPr>
        <sz val="10"/>
        <rFont val="Arial"/>
        <charset val="134"/>
      </rPr>
      <t>Industrial Metals &amp; Mining</t>
    </r>
  </si>
  <si>
    <r>
      <rPr>
        <sz val="10"/>
        <rFont val="等线"/>
        <charset val="134"/>
      </rPr>
      <t>湖南分所</t>
    </r>
  </si>
  <si>
    <r>
      <rPr>
        <sz val="10"/>
        <color rgb="FF000000"/>
        <rFont val="等线"/>
        <charset val="134"/>
      </rPr>
      <t>中央企业境外实体</t>
    </r>
  </si>
  <si>
    <r>
      <rPr>
        <sz val="10"/>
        <rFont val="等线"/>
        <charset val="134"/>
      </rPr>
      <t>制造</t>
    </r>
    <r>
      <rPr>
        <sz val="10"/>
        <rFont val="Arial"/>
        <charset val="134"/>
      </rPr>
      <t>Manufacturing</t>
    </r>
  </si>
  <si>
    <r>
      <rPr>
        <sz val="10"/>
        <rFont val="等线"/>
        <charset val="134"/>
      </rPr>
      <t>山西分所</t>
    </r>
  </si>
  <si>
    <r>
      <rPr>
        <sz val="10"/>
        <color rgb="FF000000"/>
        <rFont val="等线"/>
        <charset val="134"/>
      </rPr>
      <t>地方国有企业</t>
    </r>
  </si>
  <si>
    <r>
      <rPr>
        <sz val="10"/>
        <rFont val="等线"/>
        <charset val="134"/>
      </rPr>
      <t>媒体</t>
    </r>
    <r>
      <rPr>
        <sz val="10"/>
        <rFont val="Arial"/>
        <charset val="134"/>
      </rPr>
      <t>Media</t>
    </r>
  </si>
  <si>
    <r>
      <rPr>
        <sz val="10"/>
        <rFont val="等线"/>
        <charset val="134"/>
      </rPr>
      <t>新疆分所</t>
    </r>
  </si>
  <si>
    <r>
      <rPr>
        <sz val="10"/>
        <color rgb="FF000000"/>
        <rFont val="等线"/>
        <charset val="134"/>
      </rPr>
      <t>地方国有企业境外实体</t>
    </r>
  </si>
  <si>
    <r>
      <rPr>
        <sz val="10"/>
        <rFont val="等线"/>
        <charset val="134"/>
      </rPr>
      <t>非政府组织</t>
    </r>
    <r>
      <rPr>
        <sz val="10"/>
        <rFont val="Arial"/>
        <charset val="134"/>
      </rPr>
      <t>Non-Government Organizations</t>
    </r>
  </si>
  <si>
    <r>
      <rPr>
        <sz val="10"/>
        <rFont val="等线"/>
        <charset val="134"/>
      </rPr>
      <t>吉林分所</t>
    </r>
  </si>
  <si>
    <r>
      <rPr>
        <sz val="10"/>
        <color rgb="FFFF0000"/>
        <rFont val="等线"/>
        <charset val="134"/>
      </rPr>
      <t>境外企业</t>
    </r>
  </si>
  <si>
    <r>
      <rPr>
        <sz val="10"/>
        <rFont val="等线"/>
        <charset val="134"/>
      </rPr>
      <t>非盈利及慈善机构</t>
    </r>
    <r>
      <rPr>
        <sz val="10"/>
        <rFont val="Arial"/>
        <charset val="134"/>
      </rPr>
      <t>Not for Profit/Charities</t>
    </r>
  </si>
  <si>
    <r>
      <rPr>
        <sz val="10"/>
        <rFont val="等线"/>
        <charset val="134"/>
      </rPr>
      <t>西藏分所</t>
    </r>
  </si>
  <si>
    <r>
      <rPr>
        <sz val="10"/>
        <rFont val="等线"/>
        <charset val="134"/>
      </rPr>
      <t>其它</t>
    </r>
    <r>
      <rPr>
        <sz val="10"/>
        <rFont val="Arial"/>
        <charset val="134"/>
      </rPr>
      <t>Other</t>
    </r>
  </si>
  <si>
    <r>
      <rPr>
        <sz val="10"/>
        <rFont val="等线"/>
        <charset val="134"/>
      </rPr>
      <t>厦门分所</t>
    </r>
  </si>
  <si>
    <r>
      <rPr>
        <sz val="10"/>
        <rFont val="等线"/>
        <charset val="134"/>
      </rPr>
      <t>其他境内企业</t>
    </r>
  </si>
  <si>
    <r>
      <rPr>
        <sz val="10"/>
        <rFont val="等线"/>
        <charset val="134"/>
      </rPr>
      <t>造纸业</t>
    </r>
    <r>
      <rPr>
        <sz val="10"/>
        <rFont val="Arial"/>
        <charset val="134"/>
      </rPr>
      <t>Paper</t>
    </r>
  </si>
  <si>
    <r>
      <rPr>
        <sz val="10"/>
        <rFont val="等线"/>
        <charset val="134"/>
      </rPr>
      <t>陕西分所</t>
    </r>
  </si>
  <si>
    <r>
      <rPr>
        <sz val="10"/>
        <rFont val="等线"/>
        <charset val="134"/>
      </rPr>
      <t>其他境内企业境外实体</t>
    </r>
  </si>
  <si>
    <r>
      <rPr>
        <sz val="10"/>
        <rFont val="等线"/>
        <charset val="134"/>
      </rPr>
      <t>制药业</t>
    </r>
    <r>
      <rPr>
        <sz val="10"/>
        <rFont val="Arial"/>
        <charset val="134"/>
      </rPr>
      <t>Pharmaceuticals</t>
    </r>
  </si>
  <si>
    <r>
      <rPr>
        <sz val="10"/>
        <rFont val="等线"/>
        <charset val="134"/>
      </rPr>
      <t>贵州分所</t>
    </r>
  </si>
  <si>
    <r>
      <rPr>
        <sz val="10"/>
        <rFont val="等线"/>
        <charset val="134"/>
      </rPr>
      <t>专业服务</t>
    </r>
    <r>
      <rPr>
        <sz val="10"/>
        <rFont val="Arial"/>
        <charset val="134"/>
      </rPr>
      <t>Professional Services</t>
    </r>
  </si>
  <si>
    <r>
      <rPr>
        <sz val="10"/>
        <rFont val="等线"/>
        <charset val="134"/>
      </rPr>
      <t>天津分所</t>
    </r>
  </si>
  <si>
    <r>
      <rPr>
        <sz val="10"/>
        <rFont val="等线"/>
        <charset val="134"/>
      </rPr>
      <t>房地产</t>
    </r>
    <r>
      <rPr>
        <sz val="10"/>
        <rFont val="Arial"/>
        <charset val="134"/>
      </rPr>
      <t>Real Estate</t>
    </r>
  </si>
  <si>
    <r>
      <rPr>
        <sz val="10"/>
        <rFont val="等线"/>
        <charset val="134"/>
      </rPr>
      <t>河北分所</t>
    </r>
  </si>
  <si>
    <r>
      <rPr>
        <sz val="10"/>
        <rFont val="等线"/>
        <charset val="134"/>
      </rPr>
      <t>零售</t>
    </r>
    <r>
      <rPr>
        <sz val="10"/>
        <rFont val="Arial"/>
        <charset val="134"/>
      </rPr>
      <t>Retail</t>
    </r>
  </si>
  <si>
    <r>
      <rPr>
        <sz val="10"/>
        <rFont val="等线"/>
        <charset val="134"/>
      </rPr>
      <t>苏州分所</t>
    </r>
  </si>
  <si>
    <r>
      <rPr>
        <sz val="10"/>
        <rFont val="等线"/>
        <charset val="134"/>
      </rPr>
      <t>科技与通讯</t>
    </r>
    <r>
      <rPr>
        <sz val="10"/>
        <rFont val="Arial"/>
        <charset val="134"/>
      </rPr>
      <t>Technology &amp; Telecommunications</t>
    </r>
  </si>
  <si>
    <r>
      <rPr>
        <sz val="10"/>
        <rFont val="等线"/>
        <charset val="134"/>
      </rPr>
      <t>税务公司</t>
    </r>
  </si>
  <si>
    <r>
      <rPr>
        <sz val="10"/>
        <rFont val="等线"/>
        <charset val="134"/>
      </rPr>
      <t>北京总部</t>
    </r>
  </si>
  <si>
    <r>
      <rPr>
        <sz val="10"/>
        <rFont val="等线"/>
        <charset val="134"/>
      </rPr>
      <t>纺织业</t>
    </r>
    <r>
      <rPr>
        <sz val="10"/>
        <rFont val="Arial"/>
        <charset val="134"/>
      </rPr>
      <t>Textile</t>
    </r>
  </si>
  <si>
    <r>
      <rPr>
        <sz val="10"/>
        <rFont val="等线"/>
        <charset val="134"/>
      </rPr>
      <t>上海分公司</t>
    </r>
  </si>
  <si>
    <r>
      <rPr>
        <sz val="10"/>
        <rFont val="等线"/>
        <charset val="134"/>
      </rPr>
      <t>交通</t>
    </r>
    <r>
      <rPr>
        <sz val="10"/>
        <rFont val="Arial"/>
        <charset val="134"/>
      </rPr>
      <t>Transportation</t>
    </r>
  </si>
  <si>
    <r>
      <rPr>
        <sz val="10"/>
        <rFont val="等线"/>
        <charset val="134"/>
      </rPr>
      <t>咨询公司</t>
    </r>
  </si>
  <si>
    <r>
      <rPr>
        <sz val="10"/>
        <rFont val="等线"/>
        <charset val="134"/>
      </rPr>
      <t>德晧会计所</t>
    </r>
  </si>
  <si>
    <r>
      <rPr>
        <sz val="10"/>
        <rFont val="等线"/>
        <charset val="134"/>
      </rPr>
      <t>江苏分所</t>
    </r>
  </si>
  <si>
    <r>
      <rPr>
        <sz val="10"/>
        <rFont val="等线"/>
        <charset val="134"/>
      </rPr>
      <t>南京分所</t>
    </r>
  </si>
  <si>
    <r>
      <rPr>
        <sz val="10"/>
        <rFont val="等线"/>
        <charset val="134"/>
      </rPr>
      <t>深圳分所</t>
    </r>
  </si>
  <si>
    <r>
      <rPr>
        <sz val="10"/>
        <rFont val="等线"/>
        <charset val="134"/>
      </rPr>
      <t>广州分所</t>
    </r>
  </si>
  <si>
    <r>
      <rPr>
        <sz val="10"/>
        <rFont val="等线"/>
        <charset val="134"/>
      </rPr>
      <t>福建分所</t>
    </r>
  </si>
  <si>
    <r>
      <rPr>
        <sz val="10"/>
        <rFont val="等线"/>
        <charset val="134"/>
      </rPr>
      <t>广东分所</t>
    </r>
  </si>
  <si>
    <r>
      <rPr>
        <sz val="10"/>
        <color theme="8"/>
        <rFont val="等线"/>
        <charset val="134"/>
      </rPr>
      <t>集团内其他单位</t>
    </r>
  </si>
  <si>
    <r>
      <rPr>
        <sz val="10"/>
        <color theme="8"/>
        <rFont val="等线"/>
        <charset val="134"/>
      </rPr>
      <t>手工填</t>
    </r>
  </si>
  <si>
    <r>
      <rPr>
        <b/>
        <sz val="10"/>
        <color rgb="FF000000"/>
        <rFont val="等线"/>
        <charset val="134"/>
      </rPr>
      <t>类别说明：</t>
    </r>
  </si>
  <si>
    <r>
      <rPr>
        <b/>
        <sz val="10"/>
        <color rgb="FF000000"/>
        <rFont val="等线"/>
        <charset val="134"/>
      </rPr>
      <t>承接说明：</t>
    </r>
  </si>
  <si>
    <r>
      <rPr>
        <b/>
        <sz val="10"/>
        <rFont val="等线"/>
        <charset val="134"/>
      </rPr>
      <t>对内</t>
    </r>
    <r>
      <rPr>
        <b/>
        <sz val="10"/>
        <rFont val="Arial"/>
        <charset val="134"/>
      </rPr>
      <t>-</t>
    </r>
    <r>
      <rPr>
        <b/>
        <sz val="10"/>
        <rFont val="等线"/>
        <charset val="134"/>
      </rPr>
      <t>首年</t>
    </r>
  </si>
  <si>
    <r>
      <rPr>
        <sz val="10"/>
        <rFont val="等线"/>
        <charset val="134"/>
      </rPr>
      <t>境外成员所</t>
    </r>
    <r>
      <rPr>
        <b/>
        <sz val="10"/>
        <rFont val="等线"/>
        <charset val="134"/>
      </rPr>
      <t>初次</t>
    </r>
    <r>
      <rPr>
        <sz val="10"/>
        <rFont val="等线"/>
        <charset val="134"/>
      </rPr>
      <t>向国富集团推荐（境外至境内）的业务</t>
    </r>
  </si>
  <si>
    <r>
      <rPr>
        <sz val="10"/>
        <rFont val="Arial"/>
        <charset val="134"/>
      </rPr>
      <t>WON-</t>
    </r>
    <r>
      <rPr>
        <sz val="10"/>
        <rFont val="等线"/>
        <charset val="134"/>
      </rPr>
      <t>成功</t>
    </r>
  </si>
  <si>
    <r>
      <rPr>
        <sz val="10"/>
        <rFont val="等线"/>
        <charset val="134"/>
      </rPr>
      <t>统计项目合同签订、承做及收款情况</t>
    </r>
  </si>
  <si>
    <t>OL-Olivia Liu</t>
  </si>
  <si>
    <r>
      <rPr>
        <b/>
        <sz val="10"/>
        <color rgb="FF000000"/>
        <rFont val="等线"/>
        <charset val="134"/>
      </rPr>
      <t>对内</t>
    </r>
    <r>
      <rPr>
        <b/>
        <sz val="10"/>
        <color rgb="FF000000"/>
        <rFont val="Arial"/>
        <charset val="134"/>
      </rPr>
      <t>-</t>
    </r>
    <r>
      <rPr>
        <b/>
        <sz val="10"/>
        <color rgb="FF000000"/>
        <rFont val="等线"/>
        <charset val="134"/>
      </rPr>
      <t>延续</t>
    </r>
  </si>
  <si>
    <r>
      <rPr>
        <sz val="10"/>
        <color rgb="FF000000"/>
        <rFont val="等线"/>
        <charset val="134"/>
      </rPr>
      <t>境外成员所向国富集团推荐的</t>
    </r>
    <r>
      <rPr>
        <b/>
        <sz val="10"/>
        <color rgb="FF000000"/>
        <rFont val="等线"/>
        <charset val="134"/>
      </rPr>
      <t>延续</t>
    </r>
    <r>
      <rPr>
        <sz val="10"/>
        <color rgb="FF000000"/>
        <rFont val="等线"/>
        <charset val="134"/>
      </rPr>
      <t>业务，与首年签订的合同为</t>
    </r>
    <r>
      <rPr>
        <b/>
        <sz val="10"/>
        <color rgb="FF000000"/>
        <rFont val="等线"/>
        <charset val="134"/>
      </rPr>
      <t>同一业务</t>
    </r>
    <r>
      <rPr>
        <sz val="10"/>
        <color rgb="FF000000"/>
        <rFont val="等线"/>
        <charset val="134"/>
      </rPr>
      <t>的续约。若为源于对内业务产生的不同类型的增量业务，则视为自主开发业务。</t>
    </r>
  </si>
  <si>
    <r>
      <rPr>
        <sz val="10"/>
        <rFont val="Arial"/>
        <charset val="134"/>
      </rPr>
      <t>PENDING-</t>
    </r>
    <r>
      <rPr>
        <sz val="10"/>
        <rFont val="等线"/>
        <charset val="134"/>
      </rPr>
      <t>洽谈中</t>
    </r>
  </si>
  <si>
    <r>
      <rPr>
        <sz val="10"/>
        <rFont val="等线"/>
        <charset val="134"/>
      </rPr>
      <t>提供支持，及时跟进</t>
    </r>
  </si>
  <si>
    <t>LC-Lisa Chen</t>
  </si>
  <si>
    <r>
      <rPr>
        <b/>
        <sz val="10"/>
        <rFont val="等线"/>
        <charset val="134"/>
      </rPr>
      <t>对外</t>
    </r>
  </si>
  <si>
    <r>
      <rPr>
        <sz val="10"/>
        <rFont val="等线"/>
        <charset val="134"/>
      </rPr>
      <t>国富集团内部</t>
    </r>
    <r>
      <rPr>
        <b/>
        <sz val="10"/>
        <rFont val="等线"/>
        <charset val="134"/>
      </rPr>
      <t>初次</t>
    </r>
    <r>
      <rPr>
        <sz val="10"/>
        <rFont val="等线"/>
        <charset val="134"/>
      </rPr>
      <t>推荐至境外的业务（境内至境外）</t>
    </r>
  </si>
  <si>
    <r>
      <rPr>
        <sz val="10"/>
        <rFont val="Arial"/>
        <charset val="134"/>
      </rPr>
      <t>LOST-</t>
    </r>
    <r>
      <rPr>
        <sz val="10"/>
        <rFont val="等线"/>
        <charset val="134"/>
      </rPr>
      <t>失败</t>
    </r>
  </si>
  <si>
    <r>
      <rPr>
        <sz val="10"/>
        <rFont val="等线"/>
        <charset val="134"/>
      </rPr>
      <t>分析失败原因</t>
    </r>
  </si>
  <si>
    <r>
      <rPr>
        <b/>
        <sz val="10"/>
        <rFont val="等线"/>
        <charset val="134"/>
      </rPr>
      <t>自主</t>
    </r>
  </si>
  <si>
    <r>
      <rPr>
        <sz val="10"/>
        <rFont val="等线"/>
        <charset val="134"/>
      </rPr>
      <t>国富集团内部自主开发、维护或相互推荐的业务（境内至境内），包括源于自主维护产生的延续业务及新业务，不包括对内推介的延续业务。</t>
    </r>
  </si>
  <si>
    <r>
      <rPr>
        <sz val="10"/>
        <rFont val="Arial"/>
        <charset val="134"/>
      </rPr>
      <t>NA-</t>
    </r>
    <r>
      <rPr>
        <sz val="10"/>
        <rFont val="等线"/>
        <charset val="134"/>
      </rPr>
      <t>不适用</t>
    </r>
  </si>
  <si>
    <r>
      <rPr>
        <sz val="10"/>
        <rFont val="等线"/>
        <charset val="134"/>
      </rPr>
      <t>未到报价阶段便终止，仅作登记</t>
    </r>
  </si>
  <si>
    <r>
      <rPr>
        <sz val="10"/>
        <color indexed="8"/>
        <rFont val="等线"/>
        <charset val="134"/>
      </rPr>
      <t>必填</t>
    </r>
  </si>
  <si>
    <r>
      <rPr>
        <sz val="10"/>
        <color indexed="8"/>
        <rFont val="等线"/>
        <charset val="134"/>
      </rPr>
      <t>必填，得知业务机会的日期（收到邮件、电话）</t>
    </r>
  </si>
  <si>
    <r>
      <rPr>
        <sz val="10"/>
        <color indexed="8"/>
        <rFont val="等线"/>
        <charset val="134"/>
      </rPr>
      <t>若为上市公司，必填</t>
    </r>
  </si>
  <si>
    <r>
      <rPr>
        <sz val="10"/>
        <color indexed="8"/>
        <rFont val="等线"/>
        <charset val="134"/>
      </rPr>
      <t>选填</t>
    </r>
  </si>
  <si>
    <r>
      <rPr>
        <sz val="10"/>
        <color indexed="8"/>
        <rFont val="等线"/>
        <charset val="134"/>
      </rPr>
      <t>必填，填承接当年，不再变动</t>
    </r>
  </si>
  <si>
    <r>
      <rPr>
        <sz val="10"/>
        <color rgb="FFFF0000"/>
        <rFont val="等线"/>
        <charset val="134"/>
      </rPr>
      <t>系统自动带入</t>
    </r>
  </si>
  <si>
    <r>
      <rPr>
        <sz val="10"/>
        <color rgb="FFFF0000"/>
        <rFont val="等线"/>
        <charset val="134"/>
      </rPr>
      <t>选填，子表：联系人姓名、职位、联系邮箱、联系电话</t>
    </r>
  </si>
  <si>
    <r>
      <rPr>
        <sz val="10"/>
        <color indexed="8"/>
        <rFont val="等线"/>
        <charset val="134"/>
      </rPr>
      <t>必填，推荐来源的国家</t>
    </r>
    <r>
      <rPr>
        <sz val="10"/>
        <color indexed="8"/>
        <rFont val="Arial"/>
        <charset val="134"/>
      </rPr>
      <t>/</t>
    </r>
    <r>
      <rPr>
        <sz val="10"/>
        <color indexed="8"/>
        <rFont val="等线"/>
        <charset val="134"/>
      </rPr>
      <t>地区</t>
    </r>
  </si>
  <si>
    <r>
      <rPr>
        <sz val="10"/>
        <color rgb="FFFF0000"/>
        <rFont val="等线"/>
        <charset val="134"/>
      </rPr>
      <t>若推荐来源为</t>
    </r>
    <r>
      <rPr>
        <sz val="10"/>
        <color rgb="FFFF0000"/>
        <rFont val="Arial"/>
        <charset val="134"/>
      </rPr>
      <t>Crowe Global,</t>
    </r>
    <r>
      <rPr>
        <sz val="10"/>
        <color rgb="FFFF0000"/>
        <rFont val="等线"/>
        <charset val="134"/>
      </rPr>
      <t>则必填。否则不填。</t>
    </r>
  </si>
  <si>
    <r>
      <rPr>
        <sz val="10"/>
        <color rgb="FFFF0000"/>
        <rFont val="等线"/>
        <charset val="134"/>
      </rPr>
      <t>选填</t>
    </r>
  </si>
  <si>
    <r>
      <rPr>
        <sz val="10"/>
        <color rgb="FFFF0000"/>
        <rFont val="等线"/>
        <charset val="134"/>
      </rPr>
      <t>若推荐来源为国富集团内部或其他合作单位，则必填。否则不填。</t>
    </r>
  </si>
  <si>
    <r>
      <rPr>
        <sz val="10"/>
        <color indexed="8"/>
        <rFont val="Arial"/>
        <charset val="134"/>
      </rPr>
      <t>WON</t>
    </r>
    <r>
      <rPr>
        <sz val="10"/>
        <color indexed="8"/>
        <rFont val="等线"/>
        <charset val="134"/>
      </rPr>
      <t>业务必填</t>
    </r>
  </si>
  <si>
    <r>
      <rPr>
        <sz val="10"/>
        <color rgb="FFFF0000"/>
        <rFont val="Arial"/>
        <charset val="134"/>
      </rPr>
      <t>WON</t>
    </r>
    <r>
      <rPr>
        <sz val="10"/>
        <color rgb="FFFF0000"/>
        <rFont val="等线"/>
        <charset val="134"/>
      </rPr>
      <t>业务必填，其余不填</t>
    </r>
  </si>
  <si>
    <r>
      <rPr>
        <sz val="10"/>
        <rFont val="等线"/>
        <charset val="134"/>
      </rPr>
      <t>必填，可多选</t>
    </r>
  </si>
  <si>
    <r>
      <rPr>
        <sz val="10"/>
        <color rgb="FFFF0000"/>
        <rFont val="等线"/>
        <charset val="134"/>
      </rPr>
      <t>对外推介业务必填</t>
    </r>
  </si>
  <si>
    <r>
      <rPr>
        <sz val="10"/>
        <color rgb="FFFF0000"/>
        <rFont val="等线"/>
        <charset val="134"/>
      </rPr>
      <t>国富中国承接的项目必填</t>
    </r>
  </si>
  <si>
    <r>
      <rPr>
        <b/>
        <sz val="10"/>
        <color rgb="FFFF0000"/>
        <rFont val="等线"/>
        <charset val="134"/>
      </rPr>
      <t>外币报价时必填，其余情况不填</t>
    </r>
  </si>
  <si>
    <r>
      <rPr>
        <sz val="10"/>
        <color indexed="8"/>
        <rFont val="宋体"/>
        <charset val="134"/>
      </rPr>
      <t>必填</t>
    </r>
  </si>
  <si>
    <r>
      <rPr>
        <b/>
        <sz val="10"/>
        <color rgb="FFFF0000"/>
        <rFont val="等线"/>
        <charset val="134"/>
      </rPr>
      <t>选填</t>
    </r>
  </si>
  <si>
    <r>
      <rPr>
        <sz val="10"/>
        <color rgb="FFFF0000"/>
        <rFont val="等线"/>
        <charset val="134"/>
      </rPr>
      <t>失败项目必填</t>
    </r>
  </si>
  <si>
    <r>
      <rPr>
        <sz val="10"/>
        <color rgb="FFFF0000"/>
        <rFont val="等线"/>
        <charset val="134"/>
      </rPr>
      <t>失败原因为其他时必填</t>
    </r>
  </si>
  <si>
    <r>
      <rPr>
        <sz val="10"/>
        <rFont val="等线"/>
        <charset val="134"/>
      </rPr>
      <t>无需填写</t>
    </r>
  </si>
  <si>
    <r>
      <rPr>
        <sz val="10"/>
        <color indexed="8"/>
        <rFont val="等线"/>
        <charset val="134"/>
      </rPr>
      <t>无需填写</t>
    </r>
  </si>
  <si>
    <r>
      <rPr>
        <sz val="10"/>
        <color indexed="8"/>
        <rFont val="宋体"/>
        <charset val="134"/>
      </rPr>
      <t>导入系统</t>
    </r>
  </si>
  <si>
    <r>
      <rPr>
        <b/>
        <sz val="10"/>
        <color indexed="8"/>
        <rFont val="等线"/>
        <charset val="134"/>
      </rPr>
      <t>类别</t>
    </r>
  </si>
  <si>
    <r>
      <rPr>
        <b/>
        <sz val="10"/>
        <color indexed="8"/>
        <rFont val="等线"/>
        <charset val="134"/>
      </rPr>
      <t>请求日期</t>
    </r>
  </si>
  <si>
    <r>
      <rPr>
        <b/>
        <sz val="10"/>
        <color indexed="8"/>
        <rFont val="等线"/>
        <charset val="134"/>
      </rPr>
      <t>委托方名称</t>
    </r>
  </si>
  <si>
    <r>
      <rPr>
        <b/>
        <sz val="10"/>
        <color indexed="8"/>
        <rFont val="等线"/>
        <charset val="134"/>
      </rPr>
      <t>委托方名称（英文）</t>
    </r>
  </si>
  <si>
    <r>
      <rPr>
        <b/>
        <sz val="10"/>
        <color indexed="8"/>
        <rFont val="等线"/>
        <charset val="134"/>
      </rPr>
      <t>委托方类型</t>
    </r>
  </si>
  <si>
    <r>
      <rPr>
        <b/>
        <sz val="10"/>
        <color indexed="8"/>
        <rFont val="等线"/>
        <charset val="134"/>
      </rPr>
      <t>被服务单位名称</t>
    </r>
  </si>
  <si>
    <r>
      <rPr>
        <b/>
        <sz val="10"/>
        <color indexed="8"/>
        <rFont val="等线"/>
        <charset val="134"/>
      </rPr>
      <t>被服务单位名称（英文）</t>
    </r>
  </si>
  <si>
    <r>
      <rPr>
        <b/>
        <sz val="10"/>
        <rFont val="等线"/>
        <charset val="134"/>
      </rPr>
      <t>被服务单位类型</t>
    </r>
  </si>
  <si>
    <r>
      <rPr>
        <b/>
        <sz val="10"/>
        <color rgb="FF000000"/>
        <rFont val="等线"/>
        <charset val="134"/>
      </rPr>
      <t>是否为港澳台投资者控制的内地企业（财政报备口径）</t>
    </r>
    <r>
      <rPr>
        <b/>
        <sz val="10"/>
        <color rgb="FF000000"/>
        <rFont val="Arial"/>
        <charset val="134"/>
      </rPr>
      <t>*</t>
    </r>
  </si>
  <si>
    <r>
      <rPr>
        <b/>
        <sz val="10"/>
        <color indexed="8"/>
        <rFont val="等线"/>
        <charset val="134"/>
      </rPr>
      <t>是否为上市公司？</t>
    </r>
  </si>
  <si>
    <r>
      <rPr>
        <b/>
        <sz val="10"/>
        <color indexed="8"/>
        <rFont val="等线"/>
        <charset val="134"/>
      </rPr>
      <t>上市交易所名称</t>
    </r>
  </si>
  <si>
    <r>
      <rPr>
        <b/>
        <sz val="10"/>
        <color indexed="8"/>
        <rFont val="等线"/>
        <charset val="134"/>
      </rPr>
      <t>证券代码</t>
    </r>
  </si>
  <si>
    <r>
      <rPr>
        <b/>
        <sz val="10"/>
        <rFont val="等线"/>
        <charset val="134"/>
      </rPr>
      <t>备注</t>
    </r>
  </si>
  <si>
    <r>
      <rPr>
        <b/>
        <sz val="10"/>
        <color indexed="8"/>
        <rFont val="等线"/>
        <charset val="134"/>
      </rPr>
      <t>被服务单位行业</t>
    </r>
    <r>
      <rPr>
        <b/>
        <sz val="10"/>
        <color indexed="8"/>
        <rFont val="Arial"/>
        <charset val="134"/>
      </rPr>
      <t>*</t>
    </r>
    <r>
      <rPr>
        <b/>
        <sz val="10"/>
        <color rgb="FF000000"/>
        <rFont val="等线"/>
        <charset val="134"/>
      </rPr>
      <t>（报国际</t>
    </r>
    <r>
      <rPr>
        <b/>
        <sz val="10"/>
        <color rgb="FF000000"/>
        <rFont val="Arial"/>
        <charset val="134"/>
      </rPr>
      <t>Referral Tool</t>
    </r>
    <r>
      <rPr>
        <b/>
        <sz val="10"/>
        <color rgb="FF000000"/>
        <rFont val="等线"/>
        <charset val="134"/>
      </rPr>
      <t>口径）</t>
    </r>
  </si>
  <si>
    <r>
      <rPr>
        <b/>
        <sz val="10"/>
        <rFont val="等线"/>
        <charset val="134"/>
      </rPr>
      <t>被服务单位年营业收入（万元）</t>
    </r>
    <r>
      <rPr>
        <b/>
        <sz val="10"/>
        <rFont val="Arial"/>
        <charset val="134"/>
      </rPr>
      <t>*</t>
    </r>
  </si>
  <si>
    <r>
      <rPr>
        <b/>
        <sz val="10"/>
        <rFont val="等线"/>
        <charset val="134"/>
      </rPr>
      <t>被服务单位年营业收入水平（元）</t>
    </r>
    <r>
      <rPr>
        <b/>
        <sz val="10"/>
        <rFont val="Arial"/>
        <charset val="134"/>
      </rPr>
      <t>*</t>
    </r>
  </si>
  <si>
    <r>
      <rPr>
        <b/>
        <sz val="10"/>
        <rFont val="等线"/>
        <charset val="134"/>
      </rPr>
      <t>被服务单位联系人姓名</t>
    </r>
  </si>
  <si>
    <r>
      <rPr>
        <b/>
        <sz val="10"/>
        <rFont val="等线"/>
        <charset val="134"/>
      </rPr>
      <t>被服务单位联系人职位</t>
    </r>
  </si>
  <si>
    <r>
      <rPr>
        <b/>
        <sz val="10"/>
        <rFont val="等线"/>
        <charset val="134"/>
      </rPr>
      <t>被服务单位联系人邮箱</t>
    </r>
  </si>
  <si>
    <r>
      <rPr>
        <b/>
        <sz val="10"/>
        <color indexed="8"/>
        <rFont val="等线"/>
        <charset val="134"/>
      </rPr>
      <t>推荐来源</t>
    </r>
    <r>
      <rPr>
        <b/>
        <sz val="10"/>
        <color indexed="8"/>
        <rFont val="Arial"/>
        <charset val="134"/>
      </rPr>
      <t>*</t>
    </r>
  </si>
  <si>
    <r>
      <rPr>
        <b/>
        <sz val="10"/>
        <color indexed="8"/>
        <rFont val="等线"/>
        <charset val="134"/>
      </rPr>
      <t>推荐来源国家</t>
    </r>
    <r>
      <rPr>
        <b/>
        <sz val="10"/>
        <color indexed="8"/>
        <rFont val="Arial"/>
        <charset val="134"/>
      </rPr>
      <t>/</t>
    </r>
    <r>
      <rPr>
        <b/>
        <sz val="10"/>
        <color indexed="8"/>
        <rFont val="等线"/>
        <charset val="134"/>
      </rPr>
      <t>地区</t>
    </r>
  </si>
  <si>
    <r>
      <rPr>
        <b/>
        <sz val="10"/>
        <color rgb="FF000000"/>
        <rFont val="等线"/>
        <charset val="134"/>
      </rPr>
      <t>推荐来源</t>
    </r>
    <r>
      <rPr>
        <b/>
        <sz val="10"/>
        <color rgb="FF000000"/>
        <rFont val="Arial"/>
        <charset val="134"/>
      </rPr>
      <t>-</t>
    </r>
    <r>
      <rPr>
        <b/>
        <sz val="10"/>
        <color rgb="FF000000"/>
        <rFont val="等线"/>
        <charset val="134"/>
      </rPr>
      <t>境外成员所名称</t>
    </r>
  </si>
  <si>
    <r>
      <rPr>
        <b/>
        <sz val="10"/>
        <color indexed="8"/>
        <rFont val="等线"/>
        <charset val="134"/>
      </rPr>
      <t>推荐来源</t>
    </r>
    <r>
      <rPr>
        <b/>
        <sz val="10"/>
        <color indexed="8"/>
        <rFont val="Arial"/>
        <charset val="134"/>
      </rPr>
      <t>-</t>
    </r>
    <r>
      <rPr>
        <b/>
        <sz val="10"/>
        <color indexed="8"/>
        <rFont val="等线"/>
        <charset val="134"/>
      </rPr>
      <t>境外成员所联系人</t>
    </r>
    <r>
      <rPr>
        <b/>
        <sz val="10"/>
        <color indexed="8"/>
        <rFont val="Arial"/>
        <charset val="134"/>
      </rPr>
      <t xml:space="preserve"> </t>
    </r>
  </si>
  <si>
    <r>
      <rPr>
        <b/>
        <sz val="10"/>
        <color indexed="8"/>
        <rFont val="等线"/>
        <charset val="134"/>
      </rPr>
      <t>推荐来源</t>
    </r>
    <r>
      <rPr>
        <b/>
        <sz val="10"/>
        <color indexed="8"/>
        <rFont val="Arial"/>
        <charset val="134"/>
      </rPr>
      <t>-</t>
    </r>
    <r>
      <rPr>
        <b/>
        <sz val="10"/>
        <color indexed="8"/>
        <rFont val="等线"/>
        <charset val="134"/>
      </rPr>
      <t>境外成员所联系人职务</t>
    </r>
  </si>
  <si>
    <r>
      <rPr>
        <b/>
        <sz val="10"/>
        <color indexed="8"/>
        <rFont val="等线"/>
        <charset val="134"/>
      </rPr>
      <t>推荐来源</t>
    </r>
    <r>
      <rPr>
        <b/>
        <sz val="10"/>
        <color indexed="8"/>
        <rFont val="Arial"/>
        <charset val="134"/>
      </rPr>
      <t>-</t>
    </r>
    <r>
      <rPr>
        <b/>
        <sz val="10"/>
        <color indexed="8"/>
        <rFont val="等线"/>
        <charset val="134"/>
      </rPr>
      <t>境外成员所联系人邮箱、电话</t>
    </r>
  </si>
  <si>
    <r>
      <rPr>
        <b/>
        <sz val="10"/>
        <color rgb="FF000000"/>
        <rFont val="等线"/>
        <charset val="134"/>
      </rPr>
      <t>推荐来源</t>
    </r>
    <r>
      <rPr>
        <b/>
        <sz val="10"/>
        <color rgb="FF000000"/>
        <rFont val="Arial"/>
        <charset val="134"/>
      </rPr>
      <t>-</t>
    </r>
    <r>
      <rPr>
        <b/>
        <sz val="10"/>
        <color rgb="FF000000"/>
        <rFont val="等线"/>
        <charset val="134"/>
      </rPr>
      <t>集团内部公司</t>
    </r>
    <r>
      <rPr>
        <b/>
        <sz val="10"/>
        <color rgb="FF000000"/>
        <rFont val="Arial"/>
        <charset val="134"/>
      </rPr>
      <t>/</t>
    </r>
    <r>
      <rPr>
        <b/>
        <sz val="10"/>
        <color rgb="FF000000"/>
        <rFont val="等线"/>
        <charset val="134"/>
      </rPr>
      <t>其他合作单位</t>
    </r>
  </si>
  <si>
    <r>
      <rPr>
        <b/>
        <sz val="10"/>
        <color rgb="FF000000"/>
        <rFont val="等线"/>
        <charset val="134"/>
      </rPr>
      <t>推荐来源</t>
    </r>
    <r>
      <rPr>
        <b/>
        <sz val="10"/>
        <color rgb="FF000000"/>
        <rFont val="Arial"/>
        <charset val="134"/>
      </rPr>
      <t>-</t>
    </r>
    <r>
      <rPr>
        <b/>
        <sz val="10"/>
        <color rgb="FF000000"/>
        <rFont val="等线"/>
        <charset val="134"/>
      </rPr>
      <t>国富或合作业务开发人</t>
    </r>
  </si>
  <si>
    <r>
      <rPr>
        <b/>
        <sz val="10"/>
        <color rgb="FF000000"/>
        <rFont val="等线"/>
        <charset val="134"/>
      </rPr>
      <t>推荐来源</t>
    </r>
    <r>
      <rPr>
        <b/>
        <sz val="10"/>
        <color rgb="FF000000"/>
        <rFont val="Arial"/>
        <charset val="134"/>
      </rPr>
      <t>-</t>
    </r>
    <r>
      <rPr>
        <b/>
        <sz val="10"/>
        <color rgb="FF000000"/>
        <rFont val="等线"/>
        <charset val="134"/>
      </rPr>
      <t>最终来源（若有）</t>
    </r>
  </si>
  <si>
    <r>
      <rPr>
        <b/>
        <sz val="10"/>
        <color indexed="8"/>
        <rFont val="等线"/>
        <charset val="134"/>
      </rPr>
      <t>业务是否承接</t>
    </r>
  </si>
  <si>
    <r>
      <rPr>
        <b/>
        <sz val="10"/>
        <color rgb="FF000000"/>
        <rFont val="等线"/>
        <charset val="134"/>
      </rPr>
      <t>业务性质</t>
    </r>
  </si>
  <si>
    <r>
      <rPr>
        <b/>
        <sz val="10"/>
        <color indexed="8"/>
        <rFont val="等线"/>
        <charset val="134"/>
      </rPr>
      <t>业务类型</t>
    </r>
  </si>
  <si>
    <r>
      <rPr>
        <b/>
        <sz val="10"/>
        <color indexed="8"/>
        <rFont val="等线"/>
        <charset val="134"/>
      </rPr>
      <t>财政部报备业务性质</t>
    </r>
    <r>
      <rPr>
        <b/>
        <sz val="10"/>
        <color indexed="8"/>
        <rFont val="Arial"/>
        <charset val="134"/>
      </rPr>
      <t>(WON</t>
    </r>
    <r>
      <rPr>
        <b/>
        <sz val="10"/>
        <color indexed="8"/>
        <rFont val="等线"/>
        <charset val="134"/>
      </rPr>
      <t>填写）</t>
    </r>
  </si>
  <si>
    <r>
      <rPr>
        <b/>
        <sz val="10"/>
        <color rgb="FF000000"/>
        <rFont val="等线"/>
        <charset val="134"/>
      </rPr>
      <t>业务描述</t>
    </r>
  </si>
  <si>
    <r>
      <rPr>
        <b/>
        <sz val="10"/>
        <color rgb="FF000000"/>
        <rFont val="等线"/>
        <charset val="134"/>
      </rPr>
      <t>业务承做国家</t>
    </r>
    <r>
      <rPr>
        <b/>
        <sz val="10"/>
        <color rgb="FF000000"/>
        <rFont val="Arial"/>
        <charset val="134"/>
      </rPr>
      <t>/</t>
    </r>
    <r>
      <rPr>
        <b/>
        <sz val="10"/>
        <color rgb="FF000000"/>
        <rFont val="等线"/>
        <charset val="134"/>
      </rPr>
      <t>地区</t>
    </r>
  </si>
  <si>
    <r>
      <rPr>
        <b/>
        <sz val="10"/>
        <color rgb="FF000000"/>
        <rFont val="等线"/>
        <charset val="134"/>
      </rPr>
      <t>项目地点（城市）</t>
    </r>
  </si>
  <si>
    <t>业务承做境外成员所名称</t>
  </si>
  <si>
    <t>业务承做境外成员所联系人姓名</t>
  </si>
  <si>
    <r>
      <rPr>
        <b/>
        <sz val="10"/>
        <color rgb="FF000000"/>
        <rFont val="等线"/>
        <charset val="134"/>
      </rPr>
      <t>业务承做境外成员所联系人职位</t>
    </r>
  </si>
  <si>
    <r>
      <rPr>
        <b/>
        <sz val="10"/>
        <color rgb="FF000000"/>
        <rFont val="等线"/>
        <charset val="134"/>
      </rPr>
      <t>业务承做境外成员所联系人邮箱</t>
    </r>
  </si>
  <si>
    <r>
      <rPr>
        <b/>
        <sz val="10"/>
        <color rgb="FF000000"/>
        <rFont val="等线"/>
        <charset val="134"/>
      </rPr>
      <t>国富承做单位</t>
    </r>
  </si>
  <si>
    <r>
      <rPr>
        <b/>
        <sz val="10"/>
        <color indexed="8"/>
        <rFont val="等线"/>
        <charset val="134"/>
      </rPr>
      <t>国富承做部门</t>
    </r>
  </si>
  <si>
    <r>
      <rPr>
        <b/>
        <sz val="10"/>
        <color indexed="8"/>
        <rFont val="等线"/>
        <charset val="134"/>
      </rPr>
      <t>国富合伙人</t>
    </r>
  </si>
  <si>
    <r>
      <rPr>
        <b/>
        <sz val="10"/>
        <color indexed="8"/>
        <rFont val="等线"/>
        <charset val="134"/>
      </rPr>
      <t>项目联系人</t>
    </r>
  </si>
  <si>
    <r>
      <rPr>
        <b/>
        <sz val="10"/>
        <color indexed="8"/>
        <rFont val="等线"/>
        <charset val="134"/>
      </rPr>
      <t>报价情况说明</t>
    </r>
  </si>
  <si>
    <r>
      <rPr>
        <b/>
        <sz val="10"/>
        <color indexed="8"/>
        <rFont val="等线"/>
        <charset val="134"/>
      </rPr>
      <t>报价（不含税）</t>
    </r>
  </si>
  <si>
    <r>
      <rPr>
        <b/>
        <sz val="10"/>
        <color indexed="8"/>
        <rFont val="等线"/>
        <charset val="134"/>
      </rPr>
      <t>总报价</t>
    </r>
  </si>
  <si>
    <r>
      <rPr>
        <b/>
        <sz val="10"/>
        <color rgb="FF000000"/>
        <rFont val="等线"/>
        <charset val="134"/>
      </rPr>
      <t>外币币种</t>
    </r>
  </si>
  <si>
    <r>
      <rPr>
        <b/>
        <sz val="10"/>
        <color rgb="FF000000"/>
        <rFont val="等线"/>
        <charset val="134"/>
      </rPr>
      <t>外币金额</t>
    </r>
  </si>
  <si>
    <r>
      <rPr>
        <b/>
        <sz val="10"/>
        <color rgb="FF000000"/>
        <rFont val="等线"/>
        <charset val="134"/>
      </rPr>
      <t>合同签订日期</t>
    </r>
    <r>
      <rPr>
        <b/>
        <sz val="10"/>
        <color rgb="FF000000"/>
        <rFont val="Arial"/>
        <charset val="134"/>
      </rPr>
      <t>*</t>
    </r>
  </si>
  <si>
    <r>
      <rPr>
        <b/>
        <sz val="10"/>
        <color rgb="FF000000"/>
        <rFont val="宋体"/>
        <charset val="134"/>
      </rPr>
      <t>合同日期备注</t>
    </r>
  </si>
  <si>
    <r>
      <rPr>
        <b/>
        <sz val="10"/>
        <rFont val="等线"/>
        <charset val="134"/>
      </rPr>
      <t>应收服务费（不含税）</t>
    </r>
  </si>
  <si>
    <r>
      <rPr>
        <b/>
        <sz val="10"/>
        <rFont val="等线"/>
        <charset val="134"/>
      </rPr>
      <t>应收差旅费（不含税）</t>
    </r>
  </si>
  <si>
    <r>
      <rPr>
        <b/>
        <sz val="10"/>
        <color rgb="FFFF0000"/>
        <rFont val="等线"/>
        <charset val="134"/>
      </rPr>
      <t>应收总服务费（含税）</t>
    </r>
  </si>
  <si>
    <r>
      <rPr>
        <b/>
        <sz val="10"/>
        <color indexed="8"/>
        <rFont val="等线"/>
        <charset val="134"/>
      </rPr>
      <t>是否需对集团内其他单位分配？</t>
    </r>
  </si>
  <si>
    <r>
      <rPr>
        <b/>
        <sz val="10"/>
        <color indexed="8"/>
        <rFont val="等线"/>
        <charset val="134"/>
      </rPr>
      <t>集团内合作单位名称</t>
    </r>
  </si>
  <si>
    <t>集团内合作单位合伙人</t>
  </si>
  <si>
    <r>
      <rPr>
        <b/>
        <sz val="10"/>
        <color rgb="FF000000"/>
        <rFont val="等线"/>
        <charset val="134"/>
      </rPr>
      <t>集团内合作单位总分配金额（含税）</t>
    </r>
  </si>
  <si>
    <r>
      <rPr>
        <b/>
        <sz val="10"/>
        <color rgb="FF000000"/>
        <rFont val="等线"/>
        <charset val="134"/>
      </rPr>
      <t>境外所总服务费（含税）</t>
    </r>
  </si>
  <si>
    <r>
      <rPr>
        <b/>
        <sz val="10"/>
        <color indexed="8"/>
        <rFont val="等线"/>
        <charset val="134"/>
      </rPr>
      <t>完成服务年度</t>
    </r>
  </si>
  <si>
    <r>
      <rPr>
        <b/>
        <sz val="10"/>
        <color indexed="8"/>
        <rFont val="等线"/>
        <charset val="134"/>
      </rPr>
      <t>服务起始日期</t>
    </r>
  </si>
  <si>
    <r>
      <rPr>
        <b/>
        <sz val="10"/>
        <color indexed="8"/>
        <rFont val="等线"/>
        <charset val="134"/>
      </rPr>
      <t>服务结束日期</t>
    </r>
  </si>
  <si>
    <r>
      <rPr>
        <b/>
        <sz val="10"/>
        <color indexed="8"/>
        <rFont val="等线"/>
        <charset val="134"/>
      </rPr>
      <t>实际收款年度</t>
    </r>
  </si>
  <si>
    <r>
      <rPr>
        <b/>
        <sz val="10"/>
        <color indexed="8"/>
        <rFont val="等线"/>
        <charset val="134"/>
      </rPr>
      <t>已收款金额</t>
    </r>
  </si>
  <si>
    <r>
      <rPr>
        <b/>
        <sz val="10"/>
        <color indexed="8"/>
        <rFont val="等线"/>
        <charset val="134"/>
      </rPr>
      <t>形式发票号</t>
    </r>
  </si>
  <si>
    <r>
      <rPr>
        <b/>
        <sz val="10"/>
        <color indexed="8"/>
        <rFont val="等线"/>
        <charset val="134"/>
      </rPr>
      <t>未收款金额</t>
    </r>
  </si>
  <si>
    <r>
      <rPr>
        <b/>
        <sz val="10"/>
        <color theme="0"/>
        <rFont val="等线"/>
        <charset val="134"/>
      </rPr>
      <t>未承接原因（选择）</t>
    </r>
  </si>
  <si>
    <r>
      <rPr>
        <b/>
        <sz val="10"/>
        <color theme="0"/>
        <rFont val="等线"/>
        <charset val="134"/>
      </rPr>
      <t>未承接详细原因说明</t>
    </r>
  </si>
  <si>
    <r>
      <rPr>
        <b/>
        <sz val="10"/>
        <color theme="0"/>
        <rFont val="等线"/>
        <charset val="134"/>
      </rPr>
      <t>跟进</t>
    </r>
  </si>
  <si>
    <r>
      <rPr>
        <b/>
        <sz val="10"/>
        <color theme="0"/>
        <rFont val="等线"/>
        <charset val="134"/>
      </rPr>
      <t>最后跟进日期</t>
    </r>
  </si>
  <si>
    <r>
      <rPr>
        <sz val="10"/>
        <color theme="0"/>
        <rFont val="宋体"/>
        <charset val="134"/>
      </rPr>
      <t>跟进备注</t>
    </r>
  </si>
  <si>
    <r>
      <rPr>
        <sz val="10"/>
        <color indexed="8"/>
        <rFont val="宋体"/>
        <charset val="134"/>
      </rPr>
      <t>第一批√</t>
    </r>
  </si>
  <si>
    <r>
      <rPr>
        <sz val="10"/>
        <color rgb="FF000000"/>
        <rFont val="等线"/>
        <charset val="134"/>
      </rPr>
      <t>自主</t>
    </r>
  </si>
  <si>
    <t>埃缔克斯通信科技（北京）有限公司</t>
  </si>
  <si>
    <t>Actix Communication Technology Co., Ltd.</t>
  </si>
  <si>
    <r>
      <rPr>
        <sz val="10"/>
        <color indexed="8"/>
        <rFont val="等线"/>
        <charset val="134"/>
      </rPr>
      <t>埃缔克斯通信科技（北京）有限公司</t>
    </r>
  </si>
  <si>
    <r>
      <rPr>
        <sz val="10"/>
        <color rgb="FF000000"/>
        <rFont val="等线"/>
        <charset val="134"/>
      </rPr>
      <t>否</t>
    </r>
  </si>
  <si>
    <r>
      <rPr>
        <sz val="10"/>
        <color indexed="8"/>
        <rFont val="等线"/>
        <charset val="134"/>
      </rPr>
      <t>否</t>
    </r>
  </si>
  <si>
    <r>
      <rPr>
        <sz val="10"/>
        <color indexed="8"/>
        <rFont val="等线"/>
        <charset val="134"/>
      </rPr>
      <t>科技与通讯</t>
    </r>
    <r>
      <rPr>
        <sz val="10"/>
        <color indexed="8"/>
        <rFont val="Arial"/>
        <charset val="134"/>
      </rPr>
      <t>Technology &amp; Telecommunications</t>
    </r>
  </si>
  <si>
    <r>
      <rPr>
        <sz val="10"/>
        <color indexed="8"/>
        <rFont val="Arial"/>
        <charset val="134"/>
      </rPr>
      <t>1000</t>
    </r>
    <r>
      <rPr>
        <sz val="10"/>
        <color indexed="8"/>
        <rFont val="等线"/>
        <charset val="134"/>
      </rPr>
      <t>万元（含）至</t>
    </r>
    <r>
      <rPr>
        <sz val="10"/>
        <color indexed="8"/>
        <rFont val="Arial"/>
        <charset val="134"/>
      </rPr>
      <t>5000</t>
    </r>
    <r>
      <rPr>
        <sz val="10"/>
        <color indexed="8"/>
        <rFont val="等线"/>
        <charset val="134"/>
      </rPr>
      <t>万元</t>
    </r>
  </si>
  <si>
    <t xml:space="preserve">RachelLillens Lee </t>
  </si>
  <si>
    <t>Finance manager</t>
  </si>
  <si>
    <t>RachelLillens.Lee@amdocs.com</t>
  </si>
  <si>
    <r>
      <rPr>
        <sz val="10"/>
        <color indexed="8"/>
        <rFont val="等线"/>
        <charset val="134"/>
      </rPr>
      <t>国富集团内部</t>
    </r>
  </si>
  <si>
    <r>
      <rPr>
        <sz val="10"/>
        <color indexed="8"/>
        <rFont val="等线"/>
        <charset val="134"/>
      </rPr>
      <t>中国</t>
    </r>
  </si>
  <si>
    <r>
      <rPr>
        <sz val="10"/>
        <color rgb="FF000000"/>
        <rFont val="等线"/>
        <charset val="134"/>
      </rPr>
      <t>咨询公司</t>
    </r>
  </si>
  <si>
    <r>
      <rPr>
        <sz val="10"/>
        <color indexed="8"/>
        <rFont val="等线"/>
        <charset val="134"/>
      </rPr>
      <t>曹亚萍</t>
    </r>
  </si>
  <si>
    <r>
      <rPr>
        <sz val="10"/>
        <color indexed="8"/>
        <rFont val="Arial"/>
        <charset val="134"/>
      </rPr>
      <t>2021</t>
    </r>
    <r>
      <rPr>
        <sz val="10"/>
        <color indexed="8"/>
        <rFont val="等线"/>
        <charset val="134"/>
      </rPr>
      <t>年报审计</t>
    </r>
  </si>
  <si>
    <r>
      <rPr>
        <sz val="10"/>
        <color indexed="8"/>
        <rFont val="等线"/>
        <charset val="134"/>
      </rPr>
      <t>北京</t>
    </r>
  </si>
  <si>
    <r>
      <rPr>
        <sz val="10"/>
        <color rgb="FF000000"/>
        <rFont val="等线"/>
        <charset val="134"/>
      </rPr>
      <t>国富会计所</t>
    </r>
  </si>
  <si>
    <r>
      <rPr>
        <sz val="10"/>
        <color indexed="8"/>
        <rFont val="等线"/>
        <charset val="134"/>
      </rPr>
      <t>北京执业中心</t>
    </r>
  </si>
  <si>
    <r>
      <rPr>
        <sz val="10"/>
        <color indexed="8"/>
        <rFont val="等线"/>
        <charset val="134"/>
      </rPr>
      <t>张兰哲</t>
    </r>
  </si>
  <si>
    <r>
      <rPr>
        <sz val="10"/>
        <color indexed="8"/>
        <rFont val="等线"/>
        <charset val="134"/>
      </rPr>
      <t>刘洵子</t>
    </r>
  </si>
  <si>
    <r>
      <rPr>
        <sz val="10"/>
        <color indexed="8"/>
        <rFont val="等线"/>
        <charset val="134"/>
      </rPr>
      <t>不含税价格</t>
    </r>
    <r>
      <rPr>
        <sz val="10"/>
        <color indexed="8"/>
        <rFont val="Arial"/>
        <charset val="134"/>
      </rPr>
      <t>4.8</t>
    </r>
    <r>
      <rPr>
        <sz val="10"/>
        <color indexed="8"/>
        <rFont val="等线"/>
        <charset val="134"/>
      </rPr>
      <t>万元</t>
    </r>
  </si>
  <si>
    <r>
      <rPr>
        <sz val="10"/>
        <color indexed="8"/>
        <rFont val="宋体"/>
        <charset val="134"/>
      </rPr>
      <t>合同未标明日期</t>
    </r>
  </si>
  <si>
    <r>
      <rPr>
        <sz val="10"/>
        <color indexed="8"/>
        <rFont val="等线"/>
        <charset val="134"/>
      </rPr>
      <t>增值税发票</t>
    </r>
  </si>
  <si>
    <t>OL</t>
  </si>
  <si>
    <r>
      <rPr>
        <sz val="10"/>
        <color rgb="FF000000"/>
        <rFont val="等线"/>
        <charset val="134"/>
      </rPr>
      <t>对内</t>
    </r>
    <r>
      <rPr>
        <sz val="10"/>
        <color rgb="FF000000"/>
        <rFont val="Arial"/>
        <charset val="134"/>
      </rPr>
      <t>-</t>
    </r>
    <r>
      <rPr>
        <sz val="10"/>
        <color rgb="FF000000"/>
        <rFont val="等线"/>
        <charset val="134"/>
      </rPr>
      <t>首年</t>
    </r>
  </si>
  <si>
    <t>Crowe U.K. LLP</t>
  </si>
  <si>
    <r>
      <rPr>
        <sz val="10"/>
        <color indexed="8"/>
        <rFont val="等线"/>
        <charset val="134"/>
      </rPr>
      <t>境外企业</t>
    </r>
  </si>
  <si>
    <r>
      <rPr>
        <sz val="10"/>
        <color indexed="8"/>
        <rFont val="等线"/>
        <charset val="134"/>
      </rPr>
      <t>世界自然基金会</t>
    </r>
  </si>
  <si>
    <t>World Wide Fund for Nature</t>
  </si>
  <si>
    <r>
      <rPr>
        <sz val="10"/>
        <color indexed="8"/>
        <rFont val="等线"/>
        <charset val="134"/>
      </rPr>
      <t>外国企业</t>
    </r>
  </si>
  <si>
    <r>
      <rPr>
        <sz val="10"/>
        <color indexed="8"/>
        <rFont val="等线"/>
        <charset val="134"/>
      </rPr>
      <t>非盈利及慈善机构</t>
    </r>
    <r>
      <rPr>
        <sz val="10"/>
        <color indexed="8"/>
        <rFont val="Arial"/>
        <charset val="134"/>
      </rPr>
      <t>Not for Profit/Charities</t>
    </r>
  </si>
  <si>
    <r>
      <rPr>
        <sz val="10"/>
        <color indexed="8"/>
        <rFont val="Arial"/>
        <charset val="134"/>
      </rPr>
      <t>1</t>
    </r>
    <r>
      <rPr>
        <sz val="10"/>
        <color indexed="8"/>
        <rFont val="等线"/>
        <charset val="134"/>
      </rPr>
      <t>亿元（含）至</t>
    </r>
    <r>
      <rPr>
        <sz val="10"/>
        <color indexed="8"/>
        <rFont val="Arial"/>
        <charset val="134"/>
      </rPr>
      <t>3.65</t>
    </r>
    <r>
      <rPr>
        <sz val="10"/>
        <color indexed="8"/>
        <rFont val="等线"/>
        <charset val="134"/>
      </rPr>
      <t>亿元（</t>
    </r>
    <r>
      <rPr>
        <sz val="10"/>
        <color indexed="8"/>
        <rFont val="Arial"/>
        <charset val="134"/>
      </rPr>
      <t>5000</t>
    </r>
    <r>
      <rPr>
        <sz val="10"/>
        <color indexed="8"/>
        <rFont val="等线"/>
        <charset val="134"/>
      </rPr>
      <t>万美元）</t>
    </r>
  </si>
  <si>
    <t xml:space="preserve">David Wearne </t>
  </si>
  <si>
    <t>Internal Audit Director</t>
  </si>
  <si>
    <t>dwearne@wwfint.org</t>
  </si>
  <si>
    <r>
      <rPr>
        <sz val="10"/>
        <color indexed="8"/>
        <rFont val="等线"/>
        <charset val="134"/>
      </rPr>
      <t>英国</t>
    </r>
  </si>
  <si>
    <t>Dion Ferguson</t>
  </si>
  <si>
    <t>Dion.Ferguson@crowe.co.uk</t>
  </si>
  <si>
    <r>
      <rPr>
        <sz val="10"/>
        <color indexed="8"/>
        <rFont val="等线"/>
        <charset val="134"/>
      </rPr>
      <t>⑥咨询</t>
    </r>
  </si>
  <si>
    <r>
      <rPr>
        <sz val="10"/>
        <color indexed="8"/>
        <rFont val="Arial"/>
        <charset val="134"/>
      </rPr>
      <t>2022</t>
    </r>
    <r>
      <rPr>
        <sz val="10"/>
        <color indexed="8"/>
        <rFont val="等线"/>
        <charset val="134"/>
      </rPr>
      <t>年度内部审计协助</t>
    </r>
  </si>
  <si>
    <r>
      <rPr>
        <sz val="10"/>
        <color rgb="FF000000"/>
        <rFont val="等线"/>
        <charset val="134"/>
      </rPr>
      <t>陈晓玲</t>
    </r>
  </si>
  <si>
    <r>
      <rPr>
        <sz val="10"/>
        <color indexed="8"/>
        <rFont val="等线"/>
        <charset val="134"/>
      </rPr>
      <t>按工时报价</t>
    </r>
    <r>
      <rPr>
        <sz val="10"/>
        <color indexed="8"/>
        <rFont val="Arial"/>
        <charset val="134"/>
      </rPr>
      <t xml:space="preserve"> 750</t>
    </r>
    <r>
      <rPr>
        <sz val="10"/>
        <color indexed="8"/>
        <rFont val="等线"/>
        <charset val="134"/>
      </rPr>
      <t>元高级审计员，</t>
    </r>
    <r>
      <rPr>
        <sz val="10"/>
        <color indexed="8"/>
        <rFont val="Arial"/>
        <charset val="134"/>
      </rPr>
      <t>450</t>
    </r>
    <r>
      <rPr>
        <sz val="10"/>
        <color indexed="8"/>
        <rFont val="等线"/>
        <charset val="134"/>
      </rPr>
      <t>元初级审计员</t>
    </r>
  </si>
  <si>
    <t>CABJ2022-2-1-1</t>
  </si>
  <si>
    <r>
      <rPr>
        <sz val="10"/>
        <color indexed="8"/>
        <rFont val="等线"/>
        <charset val="134"/>
      </rPr>
      <t>凌翔创意软件（北京）有限公司</t>
    </r>
  </si>
  <si>
    <t>Rocket Software (Beijing) Inc.</t>
  </si>
  <si>
    <r>
      <rPr>
        <sz val="10"/>
        <color indexed="8"/>
        <rFont val="等线"/>
        <charset val="134"/>
      </rPr>
      <t>外商投资企业</t>
    </r>
  </si>
  <si>
    <r>
      <rPr>
        <sz val="10"/>
        <color indexed="8"/>
        <rFont val="Arial"/>
        <charset val="134"/>
      </rPr>
      <t>5000</t>
    </r>
    <r>
      <rPr>
        <sz val="10"/>
        <color indexed="8"/>
        <rFont val="等线"/>
        <charset val="134"/>
      </rPr>
      <t>万元（含）至</t>
    </r>
    <r>
      <rPr>
        <sz val="10"/>
        <color indexed="8"/>
        <rFont val="Arial"/>
        <charset val="134"/>
      </rPr>
      <t>1</t>
    </r>
    <r>
      <rPr>
        <sz val="10"/>
        <color indexed="8"/>
        <rFont val="等线"/>
        <charset val="134"/>
      </rPr>
      <t>亿元</t>
    </r>
  </si>
  <si>
    <t>Zhe Wang</t>
  </si>
  <si>
    <t>zwang@rocketsoftware.com</t>
  </si>
  <si>
    <r>
      <rPr>
        <sz val="10"/>
        <color indexed="8"/>
        <rFont val="等线"/>
        <charset val="134"/>
      </rPr>
      <t>澳大利亚</t>
    </r>
  </si>
  <si>
    <t>Anthony Patrk</t>
  </si>
  <si>
    <t>International Liaison Partner</t>
  </si>
  <si>
    <t>Anthony.Patrk@crowe.com.au
+61415906680</t>
  </si>
  <si>
    <r>
      <rPr>
        <sz val="10"/>
        <color indexed="8"/>
        <rFont val="Arial"/>
        <charset val="134"/>
      </rPr>
      <t>2022</t>
    </r>
    <r>
      <rPr>
        <sz val="10"/>
        <color indexed="8"/>
        <rFont val="等线"/>
        <charset val="134"/>
      </rPr>
      <t>年报审计</t>
    </r>
  </si>
  <si>
    <r>
      <rPr>
        <sz val="10"/>
        <color indexed="8"/>
        <rFont val="等线"/>
        <charset val="134"/>
      </rPr>
      <t>含税价格</t>
    </r>
  </si>
  <si>
    <r>
      <rPr>
        <sz val="10"/>
        <color indexed="8"/>
        <rFont val="等线"/>
        <charset val="134"/>
      </rPr>
      <t>⑤税务</t>
    </r>
  </si>
  <si>
    <r>
      <rPr>
        <sz val="10"/>
        <color indexed="8"/>
        <rFont val="Arial"/>
        <charset val="134"/>
      </rPr>
      <t>2022</t>
    </r>
    <r>
      <rPr>
        <sz val="10"/>
        <color indexed="8"/>
        <rFont val="等线"/>
        <charset val="134"/>
      </rPr>
      <t>年税审</t>
    </r>
  </si>
  <si>
    <r>
      <rPr>
        <sz val="10"/>
        <color rgb="FF000000"/>
        <rFont val="等线"/>
        <charset val="134"/>
      </rPr>
      <t>税务公司</t>
    </r>
  </si>
  <si>
    <r>
      <rPr>
        <sz val="10"/>
        <color indexed="8"/>
        <rFont val="等线"/>
        <charset val="134"/>
      </rPr>
      <t>北京总部</t>
    </r>
  </si>
  <si>
    <r>
      <rPr>
        <sz val="10"/>
        <color rgb="FF000000"/>
        <rFont val="等线"/>
        <charset val="134"/>
      </rPr>
      <t>左振艳</t>
    </r>
  </si>
  <si>
    <r>
      <rPr>
        <sz val="10"/>
        <color indexed="8"/>
        <rFont val="等线"/>
        <charset val="134"/>
      </rPr>
      <t>王向鹏</t>
    </r>
  </si>
  <si>
    <r>
      <rPr>
        <sz val="10"/>
        <color indexed="8"/>
        <rFont val="等线"/>
        <charset val="134"/>
      </rPr>
      <t>飞乐克斯（山东）体育有限责任公司</t>
    </r>
  </si>
  <si>
    <r>
      <rPr>
        <sz val="10"/>
        <color indexed="8"/>
        <rFont val="Arial"/>
        <charset val="134"/>
      </rPr>
      <t>Flexi-Roll Sports</t>
    </r>
    <r>
      <rPr>
        <sz val="10"/>
        <color indexed="8"/>
        <rFont val="等线"/>
        <charset val="134"/>
      </rPr>
      <t>（</t>
    </r>
    <r>
      <rPr>
        <sz val="10"/>
        <color indexed="8"/>
        <rFont val="Arial"/>
        <charset val="134"/>
      </rPr>
      <t>shandong)Co.,Ltd</t>
    </r>
  </si>
  <si>
    <r>
      <rPr>
        <sz val="10"/>
        <color indexed="8"/>
        <rFont val="宋体"/>
        <charset val="134"/>
      </rPr>
      <t>未审收入，估计</t>
    </r>
    <r>
      <rPr>
        <sz val="10"/>
        <color indexed="8"/>
        <rFont val="Arial"/>
        <charset val="134"/>
      </rPr>
      <t>1000</t>
    </r>
    <r>
      <rPr>
        <sz val="10"/>
        <color indexed="8"/>
        <rFont val="宋体"/>
        <charset val="134"/>
      </rPr>
      <t>万</t>
    </r>
  </si>
  <si>
    <r>
      <rPr>
        <sz val="10"/>
        <color indexed="8"/>
        <rFont val="等线"/>
        <charset val="134"/>
      </rPr>
      <t>制造</t>
    </r>
    <r>
      <rPr>
        <sz val="10"/>
        <color indexed="8"/>
        <rFont val="Arial"/>
        <charset val="134"/>
      </rPr>
      <t>Manufacturing</t>
    </r>
  </si>
  <si>
    <t>1000万元（含）至5000万元</t>
  </si>
  <si>
    <r>
      <rPr>
        <sz val="10"/>
        <color rgb="FF000000"/>
        <rFont val="等线"/>
        <charset val="134"/>
      </rPr>
      <t>美国</t>
    </r>
  </si>
  <si>
    <t>Baldeep Panesar</t>
  </si>
  <si>
    <t>Partner</t>
  </si>
  <si>
    <r>
      <rPr>
        <sz val="10"/>
        <color rgb="FF000000"/>
        <rFont val="等线"/>
        <charset val="134"/>
      </rPr>
      <t>审计</t>
    </r>
  </si>
  <si>
    <r>
      <rPr>
        <sz val="10"/>
        <color indexed="8"/>
        <rFont val="等线"/>
        <charset val="134"/>
      </rPr>
      <t>其他境外审计业务</t>
    </r>
  </si>
  <si>
    <r>
      <rPr>
        <sz val="10"/>
        <color indexed="8"/>
        <rFont val="Arial"/>
        <charset val="134"/>
      </rPr>
      <t>2022</t>
    </r>
    <r>
      <rPr>
        <sz val="10"/>
        <color rgb="FF000000"/>
        <rFont val="等线"/>
        <charset val="134"/>
      </rPr>
      <t>年报审计</t>
    </r>
  </si>
  <si>
    <r>
      <rPr>
        <sz val="10"/>
        <color indexed="8"/>
        <rFont val="等线"/>
        <charset val="134"/>
      </rPr>
      <t>乐陵</t>
    </r>
  </si>
  <si>
    <r>
      <rPr>
        <sz val="10"/>
        <color rgb="FF000000"/>
        <rFont val="等线"/>
        <charset val="134"/>
      </rPr>
      <t>佟锐</t>
    </r>
  </si>
  <si>
    <t>LC</t>
  </si>
  <si>
    <t>第一批√</t>
  </si>
  <si>
    <t>联合矿产（广东）有限公司</t>
  </si>
  <si>
    <t>Allied Mineral Products (Guangdong) Co., Ltd.</t>
  </si>
  <si>
    <r>
      <rPr>
        <sz val="10"/>
        <color rgb="FF000000"/>
        <rFont val="等线"/>
        <charset val="134"/>
      </rPr>
      <t>联合矿产（广东）有限公司</t>
    </r>
  </si>
  <si>
    <r>
      <rPr>
        <sz val="10"/>
        <color indexed="8"/>
        <rFont val="等线"/>
        <charset val="134"/>
      </rPr>
      <t>采掘</t>
    </r>
    <r>
      <rPr>
        <sz val="10"/>
        <color indexed="8"/>
        <rFont val="Arial"/>
        <charset val="134"/>
      </rPr>
      <t>Extractive Industries</t>
    </r>
  </si>
  <si>
    <r>
      <rPr>
        <sz val="10"/>
        <color indexed="8"/>
        <rFont val="等线"/>
        <charset val="134"/>
      </rPr>
      <t>老客户老业务</t>
    </r>
  </si>
  <si>
    <r>
      <rPr>
        <sz val="10"/>
        <color indexed="8"/>
        <rFont val="Arial"/>
        <charset val="134"/>
      </rPr>
      <t>2022</t>
    </r>
    <r>
      <rPr>
        <sz val="10"/>
        <color rgb="FF000000"/>
        <rFont val="等线"/>
        <charset val="134"/>
      </rPr>
      <t>年美国会计准则审计</t>
    </r>
  </si>
  <si>
    <r>
      <rPr>
        <sz val="10"/>
        <color rgb="FF000000"/>
        <rFont val="等线"/>
        <charset val="134"/>
      </rPr>
      <t>广州</t>
    </r>
  </si>
  <si>
    <r>
      <rPr>
        <sz val="10"/>
        <color rgb="FF000000"/>
        <rFont val="等线"/>
        <charset val="134"/>
      </rPr>
      <t>许丽英</t>
    </r>
  </si>
  <si>
    <r>
      <rPr>
        <sz val="10"/>
        <rFont val="宋体"/>
        <charset val="134"/>
      </rPr>
      <t>否</t>
    </r>
  </si>
  <si>
    <r>
      <rPr>
        <sz val="10"/>
        <color rgb="FF000000"/>
        <rFont val="等线"/>
        <charset val="134"/>
      </rPr>
      <t>联合矿产（天津）有限公司</t>
    </r>
  </si>
  <si>
    <t>Allied Mineral Products (Tianjin) Co., Ltd.</t>
  </si>
  <si>
    <r>
      <rPr>
        <sz val="10"/>
        <color indexed="8"/>
        <rFont val="Arial"/>
        <charset val="134"/>
      </rPr>
      <t>7.3</t>
    </r>
    <r>
      <rPr>
        <sz val="10"/>
        <color indexed="8"/>
        <rFont val="等线"/>
        <charset val="134"/>
      </rPr>
      <t>亿元（含）至</t>
    </r>
    <r>
      <rPr>
        <sz val="10"/>
        <color indexed="8"/>
        <rFont val="Arial"/>
        <charset val="134"/>
      </rPr>
      <t>36.5</t>
    </r>
    <r>
      <rPr>
        <sz val="10"/>
        <color indexed="8"/>
        <rFont val="等线"/>
        <charset val="134"/>
      </rPr>
      <t>亿元（</t>
    </r>
    <r>
      <rPr>
        <sz val="10"/>
        <color indexed="8"/>
        <rFont val="Arial"/>
        <charset val="134"/>
      </rPr>
      <t>5</t>
    </r>
    <r>
      <rPr>
        <sz val="10"/>
        <color indexed="8"/>
        <rFont val="等线"/>
        <charset val="134"/>
      </rPr>
      <t>亿美元）</t>
    </r>
  </si>
  <si>
    <r>
      <rPr>
        <sz val="10"/>
        <color rgb="FF000000"/>
        <rFont val="等线"/>
        <charset val="134"/>
      </rPr>
      <t>天津</t>
    </r>
  </si>
  <si>
    <r>
      <rPr>
        <sz val="10"/>
        <color rgb="FF000000"/>
        <rFont val="等线"/>
        <charset val="134"/>
      </rPr>
      <t>上海恩坦华汽车门系统有限公司</t>
    </r>
  </si>
  <si>
    <t xml:space="preserve">Shanghai Inteva Automotive Door Systems Co., Ltd. </t>
  </si>
  <si>
    <r>
      <rPr>
        <sz val="10"/>
        <color indexed="8"/>
        <rFont val="等线"/>
        <charset val="134"/>
      </rPr>
      <t>汽车</t>
    </r>
    <r>
      <rPr>
        <sz val="10"/>
        <color indexed="8"/>
        <rFont val="Arial"/>
        <charset val="134"/>
      </rPr>
      <t xml:space="preserve">Automibles </t>
    </r>
  </si>
  <si>
    <r>
      <rPr>
        <sz val="10"/>
        <color indexed="8"/>
        <rFont val="Arial"/>
        <charset val="134"/>
      </rPr>
      <t>2022</t>
    </r>
    <r>
      <rPr>
        <sz val="10"/>
        <color rgb="FF000000"/>
        <rFont val="等线"/>
        <charset val="134"/>
      </rPr>
      <t>年美国会计准则审计，根据美国所指令编制底稿，无需出具报告</t>
    </r>
  </si>
  <si>
    <r>
      <rPr>
        <sz val="10"/>
        <color rgb="FF000000"/>
        <rFont val="等线"/>
        <charset val="134"/>
      </rPr>
      <t>上海</t>
    </r>
  </si>
  <si>
    <t>否</t>
  </si>
  <si>
    <r>
      <rPr>
        <sz val="10"/>
        <color rgb="FF000000"/>
        <rFont val="等线"/>
        <charset val="134"/>
      </rPr>
      <t>恩坦华汽车零部件（镇江）有限公司</t>
    </r>
  </si>
  <si>
    <t>Inteva Products Zhenjiang Co., Ltd.</t>
  </si>
  <si>
    <r>
      <rPr>
        <sz val="10"/>
        <color rgb="FF000000"/>
        <rFont val="等线"/>
        <charset val="134"/>
      </rPr>
      <t>江苏镇江</t>
    </r>
  </si>
  <si>
    <r>
      <rPr>
        <sz val="10"/>
        <color rgb="FF000000"/>
        <rFont val="等线"/>
        <charset val="134"/>
      </rPr>
      <t>施坦威钢琴亚太有限公司</t>
    </r>
  </si>
  <si>
    <t>Steinway Piano Asia Pacific Co., Ltd.</t>
  </si>
  <si>
    <r>
      <rPr>
        <sz val="10"/>
        <color indexed="8"/>
        <rFont val="等线"/>
        <charset val="134"/>
      </rPr>
      <t>零售</t>
    </r>
    <r>
      <rPr>
        <sz val="10"/>
        <color indexed="8"/>
        <rFont val="Arial"/>
        <charset val="134"/>
      </rPr>
      <t>Retail</t>
    </r>
  </si>
  <si>
    <r>
      <rPr>
        <sz val="10"/>
        <color indexed="8"/>
        <rFont val="Arial"/>
        <charset val="134"/>
      </rPr>
      <t>2021</t>
    </r>
    <r>
      <rPr>
        <sz val="10"/>
        <color rgb="FF000000"/>
        <rFont val="等线"/>
        <charset val="134"/>
      </rPr>
      <t>年专项审计</t>
    </r>
  </si>
  <si>
    <r>
      <rPr>
        <sz val="10"/>
        <color indexed="8"/>
        <rFont val="宋体"/>
        <charset val="134"/>
      </rPr>
      <t>中国</t>
    </r>
  </si>
  <si>
    <r>
      <rPr>
        <sz val="10"/>
        <color indexed="8"/>
        <rFont val="等线"/>
        <charset val="134"/>
      </rPr>
      <t>施坦威钢琴亚太有限公司</t>
    </r>
  </si>
  <si>
    <r>
      <rPr>
        <sz val="10"/>
        <color indexed="8"/>
        <rFont val="Arial"/>
        <charset val="134"/>
      </rPr>
      <t>2022</t>
    </r>
    <r>
      <rPr>
        <sz val="10"/>
        <color rgb="FF000000"/>
        <rFont val="等线"/>
        <charset val="134"/>
      </rPr>
      <t>年法定审计</t>
    </r>
  </si>
  <si>
    <r>
      <rPr>
        <sz val="10"/>
        <color indexed="8"/>
        <rFont val="Arial"/>
        <charset val="134"/>
      </rPr>
      <t>2022-2024</t>
    </r>
    <r>
      <rPr>
        <sz val="10"/>
        <color rgb="FF000000"/>
        <rFont val="等线"/>
        <charset val="134"/>
      </rPr>
      <t>年度三个年度审计，每年报价均为</t>
    </r>
    <r>
      <rPr>
        <sz val="10"/>
        <color rgb="FF000000"/>
        <rFont val="Arial"/>
        <charset val="134"/>
      </rPr>
      <t>152534</t>
    </r>
    <r>
      <rPr>
        <sz val="10"/>
        <color rgb="FF000000"/>
        <rFont val="等线"/>
        <charset val="134"/>
      </rPr>
      <t>元（含税），中国法定审计。</t>
    </r>
  </si>
  <si>
    <r>
      <rPr>
        <sz val="10"/>
        <color rgb="FF000000"/>
        <rFont val="等线"/>
        <charset val="134"/>
      </rPr>
      <t>加栢药业（温州）有限公司</t>
    </r>
  </si>
  <si>
    <t xml:space="preserve">Guerbet Pharmaceutical (Wenzhou) Co., Ltd. </t>
  </si>
  <si>
    <r>
      <rPr>
        <sz val="10"/>
        <color indexed="8"/>
        <rFont val="等线"/>
        <charset val="134"/>
      </rPr>
      <t>制药业</t>
    </r>
    <r>
      <rPr>
        <sz val="10"/>
        <color indexed="8"/>
        <rFont val="Arial"/>
        <charset val="134"/>
      </rPr>
      <t>Pharmaceuticals</t>
    </r>
  </si>
  <si>
    <r>
      <rPr>
        <sz val="10"/>
        <rFont val="等线"/>
        <charset val="134"/>
      </rPr>
      <t>法国</t>
    </r>
  </si>
  <si>
    <t>Crowe HAF</t>
  </si>
  <si>
    <r>
      <rPr>
        <sz val="10"/>
        <color rgb="FF000000"/>
        <rFont val="等线"/>
        <charset val="134"/>
      </rPr>
      <t>温州</t>
    </r>
  </si>
  <si>
    <r>
      <rPr>
        <sz val="10"/>
        <rFont val="等线"/>
        <charset val="134"/>
      </rPr>
      <t>许丽英</t>
    </r>
  </si>
  <si>
    <r>
      <rPr>
        <sz val="10"/>
        <color indexed="8"/>
        <rFont val="Arial"/>
        <charset val="134"/>
      </rPr>
      <t>2022</t>
    </r>
    <r>
      <rPr>
        <sz val="10"/>
        <rFont val="等线"/>
        <charset val="134"/>
      </rPr>
      <t>年度法定审计</t>
    </r>
  </si>
  <si>
    <r>
      <rPr>
        <sz val="10"/>
        <color rgb="FF000000"/>
        <rFont val="等线"/>
        <charset val="134"/>
      </rPr>
      <t>对外</t>
    </r>
  </si>
  <si>
    <r>
      <rPr>
        <sz val="10"/>
        <color indexed="8"/>
        <rFont val="等线"/>
        <charset val="134"/>
      </rPr>
      <t>广发证券股份有限公司</t>
    </r>
  </si>
  <si>
    <t>GF Securities Co., Ltd.</t>
  </si>
  <si>
    <r>
      <rPr>
        <sz val="10"/>
        <color indexed="8"/>
        <rFont val="等线"/>
        <charset val="134"/>
      </rPr>
      <t>境内上市公司</t>
    </r>
  </si>
  <si>
    <r>
      <rPr>
        <sz val="10"/>
        <color indexed="8"/>
        <rFont val="等线"/>
        <charset val="134"/>
      </rPr>
      <t>雅图高新材料股份有限公司</t>
    </r>
  </si>
  <si>
    <t>YATU ADVANCED MATERIALS CO., LTD</t>
  </si>
  <si>
    <r>
      <rPr>
        <sz val="10"/>
        <color indexed="8"/>
        <rFont val="等线"/>
        <charset val="134"/>
      </rPr>
      <t>拟上市公司</t>
    </r>
  </si>
  <si>
    <r>
      <rPr>
        <sz val="10"/>
        <color indexed="8"/>
        <rFont val="Arial"/>
        <charset val="134"/>
      </rPr>
      <t>3.65</t>
    </r>
    <r>
      <rPr>
        <sz val="10"/>
        <rFont val="等线"/>
        <charset val="134"/>
      </rPr>
      <t>亿元（含）至</t>
    </r>
    <r>
      <rPr>
        <sz val="10"/>
        <rFont val="Arial"/>
        <charset val="134"/>
      </rPr>
      <t>7.3</t>
    </r>
    <r>
      <rPr>
        <sz val="10"/>
        <rFont val="等线"/>
        <charset val="134"/>
      </rPr>
      <t>亿元（</t>
    </r>
    <r>
      <rPr>
        <sz val="10"/>
        <rFont val="Arial"/>
        <charset val="134"/>
      </rPr>
      <t>1</t>
    </r>
    <r>
      <rPr>
        <sz val="10"/>
        <rFont val="等线"/>
        <charset val="134"/>
      </rPr>
      <t>亿美元）</t>
    </r>
  </si>
  <si>
    <r>
      <rPr>
        <sz val="10"/>
        <color indexed="8"/>
        <rFont val="等线"/>
        <charset val="134"/>
      </rPr>
      <t>武晋文</t>
    </r>
  </si>
  <si>
    <r>
      <rPr>
        <sz val="10"/>
        <color indexed="8"/>
        <rFont val="等线"/>
        <charset val="134"/>
      </rPr>
      <t>广发证券投行华南一部负责人</t>
    </r>
  </si>
  <si>
    <t>wujinwen@gf.com.cn</t>
  </si>
  <si>
    <r>
      <rPr>
        <sz val="10"/>
        <color indexed="8"/>
        <rFont val="等线"/>
        <charset val="134"/>
      </rPr>
      <t>国富会计所四川分所</t>
    </r>
  </si>
  <si>
    <r>
      <rPr>
        <sz val="10"/>
        <color indexed="8"/>
        <rFont val="等线"/>
        <charset val="134"/>
      </rPr>
      <t>徐铣才</t>
    </r>
  </si>
  <si>
    <r>
      <rPr>
        <sz val="10"/>
        <color indexed="8"/>
        <rFont val="等线"/>
        <charset val="134"/>
      </rPr>
      <t>执行商定程序</t>
    </r>
  </si>
  <si>
    <r>
      <rPr>
        <sz val="10"/>
        <color indexed="8"/>
        <rFont val="等线"/>
        <charset val="134"/>
      </rPr>
      <t>⑦其他</t>
    </r>
  </si>
  <si>
    <r>
      <rPr>
        <sz val="10"/>
        <color indexed="8"/>
        <rFont val="等线"/>
        <charset val="134"/>
      </rPr>
      <t>访谈、盘点程序支持</t>
    </r>
  </si>
  <si>
    <r>
      <rPr>
        <sz val="10"/>
        <color indexed="8"/>
        <rFont val="等线"/>
        <charset val="134"/>
      </rPr>
      <t>美国等</t>
    </r>
    <r>
      <rPr>
        <sz val="10"/>
        <color indexed="8"/>
        <rFont val="Arial"/>
        <charset val="134"/>
      </rPr>
      <t>13</t>
    </r>
    <r>
      <rPr>
        <sz val="10"/>
        <color indexed="8"/>
        <rFont val="等线"/>
        <charset val="134"/>
      </rPr>
      <t>个国家</t>
    </r>
  </si>
  <si>
    <r>
      <rPr>
        <sz val="10"/>
        <color indexed="8"/>
        <rFont val="等线"/>
        <charset val="134"/>
      </rPr>
      <t>美国、印度、智利、萨尔多瓦、南非、加纳、哥斯达黎加、哥伦比亚、多米尼加、玻利维亚、澳大利亚、安哥拉、阿联酋</t>
    </r>
    <r>
      <rPr>
        <sz val="10"/>
        <color indexed="8"/>
        <rFont val="Arial"/>
        <charset val="134"/>
      </rPr>
      <t>13</t>
    </r>
    <r>
      <rPr>
        <sz val="10"/>
        <color indexed="8"/>
        <rFont val="等线"/>
        <charset val="134"/>
      </rPr>
      <t>个国家</t>
    </r>
  </si>
  <si>
    <r>
      <rPr>
        <sz val="10"/>
        <color indexed="8"/>
        <rFont val="Arial"/>
        <charset val="134"/>
      </rPr>
      <t>Crowe LLP</t>
    </r>
    <r>
      <rPr>
        <sz val="10"/>
        <color indexed="8"/>
        <rFont val="等线"/>
        <charset val="134"/>
      </rPr>
      <t>等</t>
    </r>
  </si>
  <si>
    <r>
      <rPr>
        <sz val="10"/>
        <color indexed="8"/>
        <rFont val="等线"/>
        <charset val="134"/>
      </rPr>
      <t>北京执业中心陈晓玲、四川分所徐铣才</t>
    </r>
  </si>
  <si>
    <r>
      <rPr>
        <sz val="10"/>
        <color indexed="8"/>
        <rFont val="等线"/>
        <charset val="134"/>
      </rPr>
      <t>全球含税总价</t>
    </r>
    <r>
      <rPr>
        <sz val="10"/>
        <color indexed="8"/>
        <rFont val="Arial"/>
        <charset val="134"/>
      </rPr>
      <t>134.088</t>
    </r>
    <r>
      <rPr>
        <sz val="10"/>
        <color indexed="8"/>
        <rFont val="等线"/>
        <charset val="134"/>
      </rPr>
      <t>万元，境外所初步报价</t>
    </r>
    <r>
      <rPr>
        <sz val="10"/>
        <color indexed="8"/>
        <rFont val="Arial"/>
        <charset val="134"/>
      </rPr>
      <t>48</t>
    </r>
    <r>
      <rPr>
        <sz val="10"/>
        <color indexed="8"/>
        <rFont val="等线"/>
        <charset val="134"/>
      </rPr>
      <t>万（不含代扣代缴的税费），北京总部翻译协调小时费率</t>
    </r>
    <r>
      <rPr>
        <sz val="10"/>
        <color indexed="8"/>
        <rFont val="Arial"/>
        <charset val="134"/>
      </rPr>
      <t>800</t>
    </r>
    <r>
      <rPr>
        <sz val="10"/>
        <color indexed="8"/>
        <rFont val="等线"/>
        <charset val="134"/>
      </rPr>
      <t>元。</t>
    </r>
  </si>
  <si>
    <r>
      <rPr>
        <sz val="10"/>
        <color indexed="8"/>
        <rFont val="等线"/>
        <charset val="134"/>
      </rPr>
      <t>是</t>
    </r>
  </si>
  <si>
    <r>
      <rPr>
        <sz val="10"/>
        <color indexed="8"/>
        <rFont val="等线"/>
        <charset val="134"/>
      </rPr>
      <t>会计所北京执业中心</t>
    </r>
  </si>
  <si>
    <r>
      <rPr>
        <sz val="10"/>
        <color indexed="8"/>
        <rFont val="等线"/>
        <charset val="134"/>
      </rPr>
      <t>陈晓玲</t>
    </r>
  </si>
  <si>
    <r>
      <rPr>
        <sz val="10"/>
        <color indexed="8"/>
        <rFont val="等线"/>
        <charset val="134"/>
      </rPr>
      <t>孚泽（北京）咨询服务有限公司</t>
    </r>
  </si>
  <si>
    <t xml:space="preserve">Further (Beijing) Consulting Service Co Ltd </t>
  </si>
  <si>
    <r>
      <rPr>
        <sz val="10"/>
        <color indexed="8"/>
        <rFont val="等线"/>
        <charset val="134"/>
      </rPr>
      <t>专业服务</t>
    </r>
    <r>
      <rPr>
        <sz val="10"/>
        <color indexed="8"/>
        <rFont val="Arial"/>
        <charset val="134"/>
      </rPr>
      <t>Professional Services</t>
    </r>
  </si>
  <si>
    <r>
      <rPr>
        <sz val="10"/>
        <color indexed="8"/>
        <rFont val="Arial"/>
        <charset val="134"/>
      </rPr>
      <t>500</t>
    </r>
    <r>
      <rPr>
        <sz val="10"/>
        <color indexed="8"/>
        <rFont val="等线"/>
        <charset val="134"/>
      </rPr>
      <t>万元（含）至</t>
    </r>
    <r>
      <rPr>
        <sz val="10"/>
        <color indexed="8"/>
        <rFont val="Arial"/>
        <charset val="134"/>
      </rPr>
      <t>1000</t>
    </r>
    <r>
      <rPr>
        <sz val="10"/>
        <color indexed="8"/>
        <rFont val="等线"/>
        <charset val="134"/>
      </rPr>
      <t>万元</t>
    </r>
  </si>
  <si>
    <t>Beatriz Martínez</t>
  </si>
  <si>
    <t>bmartinez@wegofurther.com</t>
  </si>
  <si>
    <r>
      <rPr>
        <sz val="10"/>
        <color indexed="8"/>
        <rFont val="等线"/>
        <charset val="134"/>
      </rPr>
      <t>刘胜春</t>
    </r>
  </si>
  <si>
    <t>J&amp;S Associate</t>
  </si>
  <si>
    <r>
      <rPr>
        <sz val="10"/>
        <color indexed="8"/>
        <rFont val="等线"/>
        <charset val="134"/>
      </rPr>
      <t>鲲澎（中国）有限公司</t>
    </r>
  </si>
  <si>
    <t>Kunpeng China</t>
  </si>
  <si>
    <r>
      <rPr>
        <sz val="10"/>
        <color indexed="8"/>
        <rFont val="等线"/>
        <charset val="134"/>
      </rPr>
      <t>美国</t>
    </r>
    <r>
      <rPr>
        <sz val="10"/>
        <color indexed="8"/>
        <rFont val="Arial"/>
        <charset val="134"/>
      </rPr>
      <t>OTCBB</t>
    </r>
  </si>
  <si>
    <r>
      <rPr>
        <sz val="10"/>
        <color indexed="8"/>
        <rFont val="等线"/>
        <charset val="134"/>
      </rPr>
      <t>鲲澎中国</t>
    </r>
  </si>
  <si>
    <r>
      <rPr>
        <sz val="10"/>
        <color indexed="8"/>
        <rFont val="等线"/>
        <charset val="134"/>
      </rPr>
      <t>付丽</t>
    </r>
    <r>
      <rPr>
        <sz val="10"/>
        <color indexed="8"/>
        <rFont val="Arial"/>
        <charset val="134"/>
      </rPr>
      <t xml:space="preserve"> Kylie Fu</t>
    </r>
  </si>
  <si>
    <r>
      <rPr>
        <sz val="10"/>
        <color indexed="8"/>
        <rFont val="等线"/>
        <charset val="134"/>
      </rPr>
      <t>财务经理</t>
    </r>
  </si>
  <si>
    <r>
      <rPr>
        <sz val="10"/>
        <color indexed="8"/>
        <rFont val="等线"/>
        <charset val="134"/>
      </rPr>
      <t>左振艳</t>
    </r>
  </si>
  <si>
    <r>
      <rPr>
        <sz val="10"/>
        <color indexed="8"/>
        <rFont val="等线"/>
        <charset val="134"/>
      </rPr>
      <t>审计支持（询证、访谈、抽凭</t>
    </r>
    <r>
      <rPr>
        <sz val="10"/>
        <color indexed="8"/>
        <rFont val="Arial"/>
        <charset val="134"/>
      </rPr>
      <t>)</t>
    </r>
  </si>
  <si>
    <r>
      <rPr>
        <sz val="10"/>
        <color indexed="8"/>
        <rFont val="等线"/>
        <charset val="134"/>
      </rPr>
      <t>含税价，差旅另算</t>
    </r>
  </si>
  <si>
    <t>CABJ2023-2-1-1</t>
  </si>
  <si>
    <r>
      <rPr>
        <sz val="10"/>
        <color indexed="8"/>
        <rFont val="等线"/>
        <charset val="134"/>
      </rPr>
      <t>对内</t>
    </r>
    <r>
      <rPr>
        <sz val="10"/>
        <color indexed="8"/>
        <rFont val="Arial"/>
        <charset val="134"/>
      </rPr>
      <t>-</t>
    </r>
    <r>
      <rPr>
        <sz val="10"/>
        <color indexed="8"/>
        <rFont val="等线"/>
        <charset val="134"/>
      </rPr>
      <t>首年</t>
    </r>
  </si>
  <si>
    <t>Jiangsu Yongsan Automotive Fittings Co.,Ltd.</t>
  </si>
  <si>
    <r>
      <rPr>
        <sz val="10"/>
        <color indexed="8"/>
        <rFont val="等线"/>
        <charset val="134"/>
      </rPr>
      <t>江苏龙山汽车配件有限公司</t>
    </r>
  </si>
  <si>
    <r>
      <rPr>
        <sz val="10"/>
        <color indexed="8"/>
        <rFont val="宋体"/>
        <charset val="134"/>
      </rPr>
      <t>盘点，未知收入，收入为估计</t>
    </r>
  </si>
  <si>
    <t>低于500万元</t>
  </si>
  <si>
    <r>
      <rPr>
        <sz val="10"/>
        <color indexed="8"/>
        <rFont val="等线"/>
        <charset val="134"/>
      </rPr>
      <t>韩国</t>
    </r>
  </si>
  <si>
    <t>Hakki Moon</t>
  </si>
  <si>
    <t xml:space="preserve"> Partner </t>
  </si>
  <si>
    <t>hk.moon@hanulac.co.kr</t>
  </si>
  <si>
    <r>
      <rPr>
        <sz val="10"/>
        <color indexed="8"/>
        <rFont val="等线"/>
        <charset val="134"/>
      </rPr>
      <t>协助盘点</t>
    </r>
  </si>
  <si>
    <r>
      <rPr>
        <sz val="10"/>
        <color indexed="8"/>
        <rFont val="等线"/>
        <charset val="134"/>
      </rPr>
      <t>江苏盐城</t>
    </r>
  </si>
  <si>
    <r>
      <rPr>
        <sz val="10"/>
        <color indexed="8"/>
        <rFont val="等线"/>
        <charset val="134"/>
      </rPr>
      <t>按小时报价，差旅另算，每小时</t>
    </r>
    <r>
      <rPr>
        <sz val="10"/>
        <color indexed="8"/>
        <rFont val="Arial"/>
        <charset val="134"/>
      </rPr>
      <t>400</t>
    </r>
    <r>
      <rPr>
        <sz val="10"/>
        <color indexed="8"/>
        <rFont val="等线"/>
        <charset val="134"/>
      </rPr>
      <t>元，最高价格</t>
    </r>
    <r>
      <rPr>
        <sz val="10"/>
        <color indexed="8"/>
        <rFont val="Arial"/>
        <charset val="134"/>
      </rPr>
      <t>9007</t>
    </r>
    <r>
      <rPr>
        <sz val="10"/>
        <color indexed="8"/>
        <rFont val="等线"/>
        <charset val="134"/>
      </rPr>
      <t>元</t>
    </r>
  </si>
  <si>
    <t>CABJ2023-2-1-2</t>
  </si>
  <si>
    <t>佛山普立华科技有限公司</t>
  </si>
  <si>
    <t>Foshan Pulihua Medical Equipment Co., Ltd</t>
  </si>
  <si>
    <r>
      <rPr>
        <sz val="10"/>
        <rFont val="等线"/>
        <charset val="134"/>
      </rPr>
      <t>外商投资企业</t>
    </r>
  </si>
  <si>
    <r>
      <rPr>
        <sz val="10"/>
        <rFont val="等线"/>
        <charset val="134"/>
      </rPr>
      <t>佛山普立华科技有限公司</t>
    </r>
  </si>
  <si>
    <r>
      <rPr>
        <sz val="10"/>
        <rFont val="等线"/>
        <charset val="134"/>
      </rPr>
      <t>是</t>
    </r>
  </si>
  <si>
    <r>
      <rPr>
        <sz val="10"/>
        <rFont val="等线"/>
        <charset val="134"/>
      </rPr>
      <t>否</t>
    </r>
  </si>
  <si>
    <r>
      <rPr>
        <sz val="10"/>
        <rFont val="等线"/>
        <charset val="134"/>
      </rPr>
      <t>国富集团内部</t>
    </r>
  </si>
  <si>
    <r>
      <rPr>
        <sz val="10"/>
        <rFont val="等线"/>
        <charset val="134"/>
      </rPr>
      <t>中国</t>
    </r>
  </si>
  <si>
    <r>
      <rPr>
        <sz val="10"/>
        <rFont val="等线"/>
        <charset val="134"/>
      </rPr>
      <t>国富会计所广东分所</t>
    </r>
    <r>
      <rPr>
        <sz val="10"/>
        <rFont val="Arial"/>
        <charset val="134"/>
      </rPr>
      <t>/</t>
    </r>
    <r>
      <rPr>
        <sz val="10"/>
        <rFont val="等线"/>
        <charset val="134"/>
      </rPr>
      <t>佛山分所</t>
    </r>
  </si>
  <si>
    <r>
      <rPr>
        <sz val="10"/>
        <rFont val="等线"/>
        <charset val="134"/>
      </rPr>
      <t>老客户老业务</t>
    </r>
  </si>
  <si>
    <r>
      <rPr>
        <sz val="10"/>
        <rFont val="等线"/>
        <charset val="134"/>
      </rPr>
      <t>审计</t>
    </r>
  </si>
  <si>
    <r>
      <rPr>
        <sz val="10"/>
        <rFont val="等线"/>
        <charset val="134"/>
      </rPr>
      <t>内地企业境外投资审计业务</t>
    </r>
  </si>
  <si>
    <r>
      <rPr>
        <sz val="10"/>
        <rFont val="Arial"/>
        <charset val="134"/>
      </rPr>
      <t>2022</t>
    </r>
    <r>
      <rPr>
        <sz val="10"/>
        <rFont val="等线"/>
        <charset val="134"/>
      </rPr>
      <t>年法定审计</t>
    </r>
  </si>
  <si>
    <r>
      <rPr>
        <sz val="10"/>
        <rFont val="等线"/>
        <charset val="134"/>
      </rPr>
      <t>佛山</t>
    </r>
  </si>
  <si>
    <r>
      <rPr>
        <sz val="10"/>
        <rFont val="等线"/>
        <charset val="134"/>
      </rPr>
      <t>刘方权</t>
    </r>
  </si>
  <si>
    <r>
      <rPr>
        <sz val="10"/>
        <rFont val="等线"/>
        <charset val="134"/>
      </rPr>
      <t>全亿大科技</t>
    </r>
    <r>
      <rPr>
        <sz val="10"/>
        <rFont val="Arial"/>
        <charset val="134"/>
      </rPr>
      <t>(</t>
    </r>
    <r>
      <rPr>
        <sz val="10"/>
        <rFont val="等线"/>
        <charset val="134"/>
      </rPr>
      <t>佛山</t>
    </r>
    <r>
      <rPr>
        <sz val="10"/>
        <rFont val="Arial"/>
        <charset val="134"/>
      </rPr>
      <t>)</t>
    </r>
    <r>
      <rPr>
        <sz val="10"/>
        <rFont val="等线"/>
        <charset val="134"/>
      </rPr>
      <t>有限公司</t>
    </r>
  </si>
  <si>
    <t>Champ Tech Optical (Foshan) Corporation</t>
  </si>
  <si>
    <t>Champ Tech Optical(Foshan)Corporation</t>
  </si>
  <si>
    <r>
      <rPr>
        <sz val="10"/>
        <rFont val="等线"/>
        <charset val="134"/>
      </rPr>
      <t>佛山华国光学器材有限公司</t>
    </r>
  </si>
  <si>
    <t>Foshan HuaGuo Optical Co.,Ltd.</t>
  </si>
  <si>
    <t>佛山华旭塑胶模具有限公司</t>
  </si>
  <si>
    <t>Foshan Huaxu Plastic Mold Co., Ltd.</t>
  </si>
  <si>
    <r>
      <rPr>
        <sz val="10"/>
        <rFont val="等线"/>
        <charset val="134"/>
      </rPr>
      <t>佛山华旭塑胶模具有限公司</t>
    </r>
  </si>
  <si>
    <r>
      <rPr>
        <sz val="10"/>
        <rFont val="等线"/>
        <charset val="134"/>
      </rPr>
      <t>丸一金属制品</t>
    </r>
    <r>
      <rPr>
        <sz val="10"/>
        <rFont val="Arial"/>
        <charset val="134"/>
      </rPr>
      <t>(</t>
    </r>
    <r>
      <rPr>
        <sz val="10"/>
        <rFont val="等线"/>
        <charset val="134"/>
      </rPr>
      <t>佛山</t>
    </r>
    <r>
      <rPr>
        <sz val="10"/>
        <rFont val="Arial"/>
        <charset val="134"/>
      </rPr>
      <t>)</t>
    </r>
    <r>
      <rPr>
        <sz val="10"/>
        <rFont val="等线"/>
        <charset val="134"/>
      </rPr>
      <t>有限公司</t>
    </r>
  </si>
  <si>
    <t>MARUICHI METAL PRODUCT(FOSHAN) CO.,LTD</t>
  </si>
  <si>
    <r>
      <rPr>
        <sz val="10"/>
        <rFont val="等线"/>
        <charset val="134"/>
      </rPr>
      <t>佛山、武汉、天津</t>
    </r>
  </si>
  <si>
    <r>
      <rPr>
        <sz val="10"/>
        <color indexed="8"/>
        <rFont val="宋体"/>
        <charset val="134"/>
      </rPr>
      <t>合同未标明日期，用系统登记日期</t>
    </r>
  </si>
  <si>
    <r>
      <rPr>
        <sz val="10"/>
        <rFont val="等线"/>
        <charset val="134"/>
      </rPr>
      <t>汤美仕商贸</t>
    </r>
    <r>
      <rPr>
        <sz val="10"/>
        <rFont val="Arial"/>
        <charset val="134"/>
      </rPr>
      <t>(</t>
    </r>
    <r>
      <rPr>
        <sz val="10"/>
        <rFont val="等线"/>
        <charset val="134"/>
      </rPr>
      <t>上海</t>
    </r>
    <r>
      <rPr>
        <sz val="10"/>
        <rFont val="Arial"/>
        <charset val="134"/>
      </rPr>
      <t>)</t>
    </r>
    <r>
      <rPr>
        <sz val="10"/>
        <rFont val="等线"/>
        <charset val="134"/>
      </rPr>
      <t>有限公司</t>
    </r>
  </si>
  <si>
    <t>TOMS Commerce (Shanghai) Co., Ltd.</t>
  </si>
  <si>
    <r>
      <rPr>
        <sz val="10"/>
        <rFont val="等线"/>
        <charset val="134"/>
      </rPr>
      <t>上海</t>
    </r>
  </si>
  <si>
    <r>
      <rPr>
        <sz val="10"/>
        <rFont val="等线"/>
        <charset val="134"/>
      </rPr>
      <t>杨九琴</t>
    </r>
  </si>
  <si>
    <t>佛山市尼罗建材有限公司</t>
  </si>
  <si>
    <t>Foshan Niro Ceramic Building Material Co.,Ltd.</t>
  </si>
  <si>
    <r>
      <rPr>
        <sz val="10"/>
        <rFont val="等线"/>
        <charset val="134"/>
      </rPr>
      <t>佛山市尼罗建材有限公司</t>
    </r>
  </si>
  <si>
    <t>1亿元（含）至3.65亿元（5000万美元）</t>
  </si>
  <si>
    <r>
      <rPr>
        <sz val="10"/>
        <rFont val="Arial"/>
        <charset val="134"/>
      </rPr>
      <t>2022</t>
    </r>
    <r>
      <rPr>
        <sz val="10"/>
        <rFont val="宋体"/>
        <charset val="134"/>
      </rPr>
      <t>年</t>
    </r>
    <r>
      <rPr>
        <sz val="10"/>
        <rFont val="Arial"/>
        <charset val="134"/>
      </rPr>
      <t>IFRS</t>
    </r>
    <r>
      <rPr>
        <sz val="10"/>
        <rFont val="宋体"/>
        <charset val="134"/>
      </rPr>
      <t>审计支持，合作方境外所出具报告</t>
    </r>
  </si>
  <si>
    <t>爱乐（佛山）建材贸易有限公司</t>
  </si>
  <si>
    <t>Aile(Foshan)Building Materials Trade Co.,Ltd.</t>
  </si>
  <si>
    <r>
      <rPr>
        <sz val="10"/>
        <rFont val="等线"/>
        <charset val="134"/>
      </rPr>
      <t>爱乐（佛山）建材贸易有限公司</t>
    </r>
  </si>
  <si>
    <r>
      <rPr>
        <sz val="10"/>
        <rFont val="Arial"/>
        <charset val="134"/>
      </rPr>
      <t>2022</t>
    </r>
    <r>
      <rPr>
        <sz val="10"/>
        <rFont val="等线"/>
        <charset val="134"/>
      </rPr>
      <t>年法定审计（小企业会计准则）</t>
    </r>
  </si>
  <si>
    <t>佛山市乐华陶瓷有限公司</t>
  </si>
  <si>
    <t>Foshan Ryowa Ceramic Co.,Ltd.</t>
  </si>
  <si>
    <r>
      <rPr>
        <sz val="10"/>
        <rFont val="等线"/>
        <charset val="134"/>
      </rPr>
      <t>佛山市乐华陶瓷有限公司</t>
    </r>
  </si>
  <si>
    <t>佛山市科强工程机械设备有限公司</t>
  </si>
  <si>
    <t>FOSHAN FALCON MACHIMERY EOUIPMENT CO.,LTD</t>
  </si>
  <si>
    <r>
      <rPr>
        <sz val="10"/>
        <rFont val="等线"/>
        <charset val="134"/>
      </rPr>
      <t>佛山市科强工程机械设备有限公司</t>
    </r>
  </si>
  <si>
    <t>佛山市嘉明工业设备有限公司</t>
  </si>
  <si>
    <t>Foshan Kar Ming Industrial Equipment Co., Ltd.</t>
  </si>
  <si>
    <r>
      <rPr>
        <sz val="10"/>
        <rFont val="等线"/>
        <charset val="134"/>
      </rPr>
      <t>佛山市嘉明工业设备有限公司</t>
    </r>
  </si>
  <si>
    <t>500万元（含）至1000万元</t>
  </si>
  <si>
    <t>佛山嘉瑞特殊机械有限公司</t>
  </si>
  <si>
    <t>Foshan Jiarui Special Machinery Co., Ltd</t>
  </si>
  <si>
    <r>
      <rPr>
        <sz val="10"/>
        <rFont val="等线"/>
        <charset val="134"/>
      </rPr>
      <t>佛山嘉瑞特殊机械有限公司</t>
    </r>
  </si>
  <si>
    <t>佛山佳讯电子有限公司</t>
  </si>
  <si>
    <t>Foshan Jiaxun Electronics Co.,Ltd.</t>
  </si>
  <si>
    <r>
      <rPr>
        <sz val="10"/>
        <rFont val="等线"/>
        <charset val="134"/>
      </rPr>
      <t>佛山佳讯电子有限公司</t>
    </r>
  </si>
  <si>
    <t>佛山天田物业管理服务有限公司</t>
  </si>
  <si>
    <t>Foshan Tiantian Property Management Service Co., Ltd</t>
  </si>
  <si>
    <r>
      <rPr>
        <sz val="10"/>
        <rFont val="Arial"/>
        <charset val="134"/>
      </rPr>
      <t xml:space="preserve">
</t>
    </r>
    <r>
      <rPr>
        <sz val="10"/>
        <rFont val="等线"/>
        <charset val="134"/>
      </rPr>
      <t>佛山天田物业管理服务有限公司</t>
    </r>
  </si>
  <si>
    <t>佛山世亚精密金属有限公司</t>
  </si>
  <si>
    <t>Foshan Seah Precision Metal Co.,Ltd.</t>
  </si>
  <si>
    <r>
      <rPr>
        <sz val="10"/>
        <rFont val="等线"/>
        <charset val="134"/>
      </rPr>
      <t>佛山世亚精密金属有限公司</t>
    </r>
  </si>
  <si>
    <t>制造Manufacturing</t>
  </si>
  <si>
    <t>5000万元（含）至1亿元</t>
  </si>
  <si>
    <t>佛山广贸陶磁有限公司</t>
  </si>
  <si>
    <t>Foshan Guangmao Ceramic Magnetic Co., Ltd</t>
  </si>
  <si>
    <r>
      <rPr>
        <sz val="10"/>
        <rFont val="等线"/>
        <charset val="134"/>
      </rPr>
      <t>佛山广贸陶磁有限公司</t>
    </r>
  </si>
  <si>
    <t>佛山毅朗商业有限公司</t>
  </si>
  <si>
    <t>Foshan Yilang Commercial Co., Ltd</t>
  </si>
  <si>
    <r>
      <rPr>
        <sz val="10"/>
        <rFont val="等线"/>
        <charset val="134"/>
      </rPr>
      <t>佛山毅朗商业有限公司</t>
    </r>
  </si>
  <si>
    <t>7.3亿元（含）至36.5亿元（5亿美元）</t>
  </si>
  <si>
    <t>佛山市翡冷翠奥莱商业地产有限公司</t>
  </si>
  <si>
    <t>Foshan Feilong Cui'aole Commercial Real Estate Co., Ltd</t>
  </si>
  <si>
    <r>
      <rPr>
        <sz val="10"/>
        <rFont val="等线"/>
        <charset val="134"/>
      </rPr>
      <t>佛山市翡冷翠奥莱商业地产有限公司</t>
    </r>
  </si>
  <si>
    <t>广东溢达纺织有限公司</t>
  </si>
  <si>
    <t>Guangdong Esquel Textile Co., Ltd.</t>
  </si>
  <si>
    <r>
      <rPr>
        <sz val="10"/>
        <rFont val="等线"/>
        <charset val="134"/>
      </rPr>
      <t>广东溢达纺织有限公司</t>
    </r>
  </si>
  <si>
    <t>佛山惠福科创有限公司</t>
  </si>
  <si>
    <t>Foshan Huifu Chemical Co.,Ltd.</t>
  </si>
  <si>
    <r>
      <rPr>
        <sz val="10"/>
        <rFont val="等线"/>
        <charset val="134"/>
      </rPr>
      <t>佛山惠福科创有限公司</t>
    </r>
  </si>
  <si>
    <t>3.65亿元（含）至7.3亿元（1亿美元）</t>
  </si>
  <si>
    <t>广东十如仕纺织科技有限公司</t>
  </si>
  <si>
    <t>Guangdong Shirushi Textile Technology Co., Ltd</t>
  </si>
  <si>
    <r>
      <rPr>
        <sz val="10"/>
        <rFont val="等线"/>
        <charset val="134"/>
      </rPr>
      <t>广东十如仕纺织科技有限公司</t>
    </r>
  </si>
  <si>
    <t>广东溢派纺织科技有限公司</t>
  </si>
  <si>
    <t>Guangdong Yipai Textile Technology Co., Ltd</t>
  </si>
  <si>
    <r>
      <rPr>
        <sz val="10"/>
        <rFont val="等线"/>
        <charset val="134"/>
      </rPr>
      <t>广东溢派纺织科技有限公司</t>
    </r>
  </si>
  <si>
    <t>伽玛卫生消毒用品（佛山）有限公司</t>
  </si>
  <si>
    <t>Gamma Sanitary Disinfection Products (Foshan) Co., Ltd</t>
  </si>
  <si>
    <r>
      <rPr>
        <sz val="10"/>
        <rFont val="等线"/>
        <charset val="134"/>
      </rPr>
      <t>伽玛卫生消毒用品（佛山）有限公司</t>
    </r>
  </si>
  <si>
    <r>
      <rPr>
        <sz val="10"/>
        <rFont val="Arial"/>
        <charset val="134"/>
      </rPr>
      <t>2023</t>
    </r>
    <r>
      <rPr>
        <sz val="10"/>
        <rFont val="宋体"/>
        <charset val="134"/>
      </rPr>
      <t>年</t>
    </r>
    <r>
      <rPr>
        <sz val="10"/>
        <rFont val="Arial"/>
        <charset val="134"/>
      </rPr>
      <t>IFRS</t>
    </r>
    <r>
      <rPr>
        <sz val="10"/>
        <rFont val="宋体"/>
        <charset val="134"/>
      </rPr>
      <t>审计支持，合作方境外所出具报告</t>
    </r>
  </si>
  <si>
    <r>
      <rPr>
        <sz val="10"/>
        <rFont val="Arial"/>
        <charset val="134"/>
      </rPr>
      <t>2025</t>
    </r>
    <r>
      <rPr>
        <sz val="10"/>
        <rFont val="宋体"/>
        <charset val="134"/>
      </rPr>
      <t>年度报备时未报给财政部</t>
    </r>
  </si>
  <si>
    <t>恩坦华汽车零部件（镇江）有限公司</t>
  </si>
  <si>
    <t>WON-成功</t>
  </si>
  <si>
    <t>其他境外审计业务</t>
  </si>
  <si>
    <r>
      <rPr>
        <sz val="10"/>
        <color indexed="8"/>
        <rFont val="Arial"/>
        <charset val="134"/>
      </rPr>
      <t>2023</t>
    </r>
    <r>
      <rPr>
        <sz val="10"/>
        <color rgb="FF000000"/>
        <rFont val="等线"/>
        <charset val="134"/>
      </rPr>
      <t>年美国会计准则审计，根据美国所指令编制底稿，无需出具报告</t>
    </r>
  </si>
  <si>
    <t>上海恩坦华汽车门系统有限公司</t>
  </si>
  <si>
    <r>
      <rPr>
        <sz val="10"/>
        <color indexed="8"/>
        <rFont val="等线"/>
        <charset val="134"/>
      </rPr>
      <t>对内</t>
    </r>
    <r>
      <rPr>
        <sz val="10"/>
        <color indexed="8"/>
        <rFont val="Arial"/>
        <charset val="134"/>
      </rPr>
      <t>-</t>
    </r>
    <r>
      <rPr>
        <sz val="10"/>
        <color indexed="8"/>
        <rFont val="等线"/>
        <charset val="134"/>
      </rPr>
      <t>延续</t>
    </r>
  </si>
  <si>
    <t>北京中盛浩宇文化传播有限公司</t>
  </si>
  <si>
    <t xml:space="preserve"> Beijing Vast Universe Culture Communication Co., Ltd.</t>
  </si>
  <si>
    <r>
      <rPr>
        <sz val="10"/>
        <color indexed="8"/>
        <rFont val="等线"/>
        <charset val="134"/>
      </rPr>
      <t>北京中盛浩宇文化传播有限公司</t>
    </r>
  </si>
  <si>
    <r>
      <rPr>
        <sz val="10"/>
        <color indexed="8"/>
        <rFont val="等线"/>
        <charset val="134"/>
      </rPr>
      <t>低于</t>
    </r>
    <r>
      <rPr>
        <sz val="10"/>
        <color indexed="8"/>
        <rFont val="Arial"/>
        <charset val="134"/>
      </rPr>
      <t>500</t>
    </r>
    <r>
      <rPr>
        <sz val="10"/>
        <color indexed="8"/>
        <rFont val="等线"/>
        <charset val="134"/>
      </rPr>
      <t>万元</t>
    </r>
  </si>
  <si>
    <r>
      <rPr>
        <sz val="10"/>
        <color rgb="FF000000"/>
        <rFont val="等线"/>
        <charset val="134"/>
      </rPr>
      <t>新加坡</t>
    </r>
  </si>
  <si>
    <t>Crowe Horwath First Trust LLP</t>
  </si>
  <si>
    <t xml:space="preserve"> mabeline.wong </t>
  </si>
  <si>
    <t xml:space="preserve">mabeline.wong@crowe.sg </t>
  </si>
  <si>
    <r>
      <rPr>
        <sz val="10"/>
        <color indexed="8"/>
        <rFont val="等线"/>
        <charset val="134"/>
      </rPr>
      <t>国富会计所</t>
    </r>
  </si>
  <si>
    <r>
      <rPr>
        <sz val="10"/>
        <color rgb="FF000000"/>
        <rFont val="等线"/>
        <charset val="134"/>
      </rPr>
      <t>天阶云台万润（修武）房地产开发有限公司</t>
    </r>
  </si>
  <si>
    <t>Tianjie Yuntai WanRun (Xiuwu) Property Development Co., Ltd</t>
  </si>
  <si>
    <r>
      <rPr>
        <sz val="10"/>
        <color indexed="8"/>
        <rFont val="等线"/>
        <charset val="134"/>
      </rPr>
      <t>天阶云台万润（修武）房地产开发有限公司</t>
    </r>
  </si>
  <si>
    <r>
      <rPr>
        <sz val="10"/>
        <color rgb="FF000000"/>
        <rFont val="宋体"/>
        <charset val="134"/>
      </rPr>
      <t>未知收入</t>
    </r>
  </si>
  <si>
    <r>
      <rPr>
        <sz val="10"/>
        <color indexed="8"/>
        <rFont val="等线"/>
        <charset val="134"/>
      </rPr>
      <t>房地产</t>
    </r>
    <r>
      <rPr>
        <sz val="10"/>
        <color indexed="8"/>
        <rFont val="Arial"/>
        <charset val="134"/>
      </rPr>
      <t>Real Estate</t>
    </r>
  </si>
  <si>
    <r>
      <rPr>
        <sz val="10"/>
        <color indexed="8"/>
        <rFont val="等线"/>
        <charset val="134"/>
      </rPr>
      <t>河北</t>
    </r>
  </si>
  <si>
    <t>世界动物保护协会（英国）北京代表处</t>
  </si>
  <si>
    <t>World Animal Protection Association (UK) Beijing Representative Office</t>
  </si>
  <si>
    <r>
      <rPr>
        <sz val="10"/>
        <color indexed="8"/>
        <rFont val="等线"/>
        <charset val="134"/>
      </rPr>
      <t>外资代表处</t>
    </r>
  </si>
  <si>
    <r>
      <rPr>
        <sz val="10"/>
        <color indexed="8"/>
        <rFont val="等线"/>
        <charset val="134"/>
      </rPr>
      <t>世界动物保护协会（英国）北京代表处</t>
    </r>
  </si>
  <si>
    <r>
      <rPr>
        <sz val="10"/>
        <color rgb="FF000000"/>
        <rFont val="等线"/>
        <charset val="134"/>
      </rPr>
      <t>英国</t>
    </r>
  </si>
  <si>
    <t>合同未标明日期，用系统登记日期</t>
  </si>
  <si>
    <t>因福来科技（深圳）有限公司</t>
  </si>
  <si>
    <t>Infoline Technology (Shenzhen) Co., Ltd</t>
  </si>
  <si>
    <r>
      <rPr>
        <sz val="10"/>
        <color indexed="8"/>
        <rFont val="等线"/>
        <charset val="134"/>
      </rPr>
      <t>因福来科技（深圳）有限公司</t>
    </r>
  </si>
  <si>
    <r>
      <rPr>
        <sz val="10"/>
        <color rgb="FF000000"/>
        <rFont val="等线"/>
        <charset val="134"/>
      </rPr>
      <t>马来西亚</t>
    </r>
  </si>
  <si>
    <r>
      <rPr>
        <sz val="10"/>
        <color indexed="8"/>
        <rFont val="等线"/>
        <charset val="134"/>
      </rPr>
      <t>深圳</t>
    </r>
  </si>
  <si>
    <t>系统登记日期</t>
  </si>
  <si>
    <t>河北蒙特费罗导轨有限公司</t>
  </si>
  <si>
    <t>Hebei Monteferro Guide Rails Co., Ltd.</t>
  </si>
  <si>
    <r>
      <rPr>
        <sz val="10"/>
        <color indexed="8"/>
        <rFont val="等线"/>
        <charset val="134"/>
      </rPr>
      <t>河北蒙特费罗导轨有限公司</t>
    </r>
  </si>
  <si>
    <r>
      <rPr>
        <sz val="10"/>
        <color rgb="FF000000"/>
        <rFont val="等线"/>
        <charset val="134"/>
      </rPr>
      <t>意大利</t>
    </r>
  </si>
  <si>
    <t xml:space="preserve">Giovanni Paschero </t>
  </si>
  <si>
    <t>g.paschero@crowebompani.it</t>
  </si>
  <si>
    <r>
      <rPr>
        <sz val="10"/>
        <color indexed="8"/>
        <rFont val="等线"/>
        <charset val="134"/>
      </rPr>
      <t>沧州</t>
    </r>
  </si>
  <si>
    <r>
      <rPr>
        <sz val="10"/>
        <color indexed="8"/>
        <rFont val="等线"/>
        <charset val="134"/>
      </rPr>
      <t>自主</t>
    </r>
  </si>
  <si>
    <t>北京福泰克环保科技有限公司</t>
  </si>
  <si>
    <t>Beijing Fuel Tech Environmental Technologies Co., Ltd.</t>
  </si>
  <si>
    <r>
      <rPr>
        <sz val="10"/>
        <color indexed="8"/>
        <rFont val="等线"/>
        <charset val="134"/>
      </rPr>
      <t>北京福泰克环保科技有限公司</t>
    </r>
  </si>
  <si>
    <r>
      <rPr>
        <sz val="10"/>
        <color rgb="FF000000"/>
        <rFont val="等线"/>
        <charset val="134"/>
      </rPr>
      <t>中国</t>
    </r>
  </si>
  <si>
    <r>
      <rPr>
        <sz val="10"/>
        <color indexed="8"/>
        <rFont val="等线"/>
        <charset val="134"/>
      </rPr>
      <t>国富会计所北京执业中心</t>
    </r>
  </si>
  <si>
    <r>
      <rPr>
        <sz val="10"/>
        <color indexed="8"/>
        <rFont val="等线"/>
        <charset val="134"/>
      </rPr>
      <t>佟锐</t>
    </r>
  </si>
  <si>
    <r>
      <rPr>
        <sz val="10"/>
        <color indexed="8"/>
        <rFont val="等线"/>
        <charset val="134"/>
      </rPr>
      <t>王佳佳延续业务</t>
    </r>
  </si>
  <si>
    <r>
      <rPr>
        <sz val="10"/>
        <color rgb="FF000000"/>
        <rFont val="等线"/>
        <charset val="134"/>
      </rPr>
      <t>安比贸易（深圳）有限公司</t>
    </r>
  </si>
  <si>
    <t>AB Technologies Co., Ltd.</t>
  </si>
  <si>
    <r>
      <rPr>
        <sz val="10"/>
        <color indexed="8"/>
        <rFont val="等线"/>
        <charset val="134"/>
      </rPr>
      <t>安比贸易（深圳）有限公司</t>
    </r>
  </si>
  <si>
    <t>对内-延续</t>
  </si>
  <si>
    <r>
      <rPr>
        <sz val="10"/>
        <color rgb="FF000000"/>
        <rFont val="等线"/>
        <charset val="134"/>
      </rPr>
      <t>碧亚宜建筑研究院（深圳）有限公司</t>
    </r>
  </si>
  <si>
    <t>Building Research Establishment Shenzhen Limited</t>
  </si>
  <si>
    <r>
      <rPr>
        <sz val="10"/>
        <color indexed="8"/>
        <rFont val="等线"/>
        <charset val="134"/>
      </rPr>
      <t>碧亚宜建筑研究院（深圳）有限公司</t>
    </r>
  </si>
  <si>
    <r>
      <rPr>
        <sz val="10"/>
        <rFont val="等线"/>
        <charset val="134"/>
      </rPr>
      <t>英国</t>
    </r>
  </si>
  <si>
    <t xml:space="preserve">Laurence Field </t>
  </si>
  <si>
    <t>laurence.field@crowe.co.uk
+442078427100</t>
  </si>
  <si>
    <t>天津峰利蒙瑞特实业有限公司</t>
  </si>
  <si>
    <t>Tianjin Fengli Merit Co., Ltd</t>
  </si>
  <si>
    <r>
      <rPr>
        <sz val="10"/>
        <color indexed="8"/>
        <rFont val="等线"/>
        <charset val="134"/>
      </rPr>
      <t>天津峰利蒙瑞特实业有限公司</t>
    </r>
  </si>
  <si>
    <r>
      <rPr>
        <sz val="10"/>
        <color indexed="8"/>
        <rFont val="等线"/>
        <charset val="134"/>
      </rPr>
      <t>天津</t>
    </r>
  </si>
  <si>
    <r>
      <rPr>
        <sz val="10"/>
        <rFont val="等线"/>
        <charset val="134"/>
      </rPr>
      <t>对内</t>
    </r>
    <r>
      <rPr>
        <sz val="10"/>
        <rFont val="Arial"/>
        <charset val="134"/>
      </rPr>
      <t>-</t>
    </r>
    <r>
      <rPr>
        <sz val="10"/>
        <rFont val="等线"/>
        <charset val="134"/>
      </rPr>
      <t>延续</t>
    </r>
  </si>
  <si>
    <r>
      <rPr>
        <sz val="10"/>
        <rFont val="等线"/>
        <charset val="134"/>
      </rPr>
      <t>埃赋隆半导体（上海）有限公司</t>
    </r>
  </si>
  <si>
    <t>Ampleon Semiconductors (Shanghai) Co., Ltd.</t>
  </si>
  <si>
    <r>
      <rPr>
        <sz val="10"/>
        <rFont val="等线"/>
        <charset val="134"/>
      </rPr>
      <t>荷兰</t>
    </r>
  </si>
  <si>
    <t>Hugo Everaerd</t>
  </si>
  <si>
    <t xml:space="preserve">
h.everaerd@crowefoederer.nl
+31205646000</t>
  </si>
  <si>
    <r>
      <rPr>
        <sz val="10"/>
        <rFont val="等线"/>
        <charset val="134"/>
      </rPr>
      <t>财务外包</t>
    </r>
  </si>
  <si>
    <t>⑦其他</t>
  </si>
  <si>
    <r>
      <rPr>
        <sz val="10"/>
        <rFont val="Arial"/>
        <charset val="134"/>
      </rPr>
      <t>2023</t>
    </r>
    <r>
      <rPr>
        <sz val="10"/>
        <rFont val="等线"/>
        <charset val="134"/>
      </rPr>
      <t>年财务外包服务：会计，税务</t>
    </r>
  </si>
  <si>
    <r>
      <rPr>
        <sz val="10"/>
        <rFont val="等线"/>
        <charset val="134"/>
      </rPr>
      <t>沈琳</t>
    </r>
  </si>
  <si>
    <r>
      <rPr>
        <sz val="10"/>
        <rFont val="等线"/>
        <charset val="134"/>
      </rPr>
      <t>刘胜春</t>
    </r>
  </si>
  <si>
    <r>
      <rPr>
        <sz val="10"/>
        <color indexed="8"/>
        <rFont val="宋体"/>
        <charset val="134"/>
      </rPr>
      <t>估计日期</t>
    </r>
  </si>
  <si>
    <r>
      <rPr>
        <sz val="10"/>
        <rFont val="等线"/>
        <charset val="134"/>
      </rPr>
      <t>北京声航软件开发有限公司</t>
    </r>
  </si>
  <si>
    <t>Beijing SoundHound Software Developmets Co.,Ltd</t>
  </si>
  <si>
    <r>
      <rPr>
        <sz val="10"/>
        <rFont val="Arial"/>
        <charset val="134"/>
      </rPr>
      <t>500</t>
    </r>
    <r>
      <rPr>
        <sz val="10"/>
        <rFont val="等线"/>
        <charset val="134"/>
      </rPr>
      <t>万元（含）至</t>
    </r>
    <r>
      <rPr>
        <sz val="10"/>
        <rFont val="Arial"/>
        <charset val="134"/>
      </rPr>
      <t>1000</t>
    </r>
    <r>
      <rPr>
        <sz val="10"/>
        <rFont val="等线"/>
        <charset val="134"/>
      </rPr>
      <t>万元</t>
    </r>
  </si>
  <si>
    <r>
      <rPr>
        <sz val="10"/>
        <rFont val="宋体"/>
        <charset val="134"/>
      </rPr>
      <t>美国</t>
    </r>
  </si>
  <si>
    <t>William Brewer</t>
  </si>
  <si>
    <t>bill.brewer@crowe.com
+12163165985</t>
  </si>
  <si>
    <r>
      <rPr>
        <sz val="10"/>
        <rFont val="等线"/>
        <charset val="134"/>
      </rPr>
      <t>会计，税务，薪酬</t>
    </r>
  </si>
  <si>
    <r>
      <rPr>
        <sz val="10"/>
        <rFont val="等线"/>
        <charset val="134"/>
      </rPr>
      <t>北京</t>
    </r>
  </si>
  <si>
    <r>
      <rPr>
        <sz val="10"/>
        <rFont val="等线"/>
        <charset val="134"/>
      </rPr>
      <t>北京尤尼康环球科技有限公司</t>
    </r>
  </si>
  <si>
    <t>Beijing UNICOM Global Technology Co. Ltd.</t>
  </si>
  <si>
    <r>
      <rPr>
        <sz val="10"/>
        <rFont val="Arial"/>
        <charset val="134"/>
      </rPr>
      <t>1000</t>
    </r>
    <r>
      <rPr>
        <sz val="10"/>
        <rFont val="等线"/>
        <charset val="134"/>
      </rPr>
      <t>万元（含）至</t>
    </r>
    <r>
      <rPr>
        <sz val="10"/>
        <rFont val="Arial"/>
        <charset val="134"/>
      </rPr>
      <t>5000</t>
    </r>
    <r>
      <rPr>
        <sz val="10"/>
        <rFont val="等线"/>
        <charset val="134"/>
      </rPr>
      <t>万元</t>
    </r>
  </si>
  <si>
    <r>
      <rPr>
        <sz val="10"/>
        <rFont val="等线"/>
        <charset val="134"/>
      </rPr>
      <t>美国</t>
    </r>
  </si>
  <si>
    <r>
      <rPr>
        <sz val="10"/>
        <rFont val="Arial"/>
        <charset val="134"/>
      </rPr>
      <t>2023</t>
    </r>
    <r>
      <rPr>
        <sz val="10"/>
        <rFont val="等线"/>
        <charset val="134"/>
      </rPr>
      <t>年财务外包：会计，税务</t>
    </r>
  </si>
  <si>
    <r>
      <rPr>
        <sz val="10"/>
        <rFont val="等线"/>
        <charset val="134"/>
      </rPr>
      <t>贝纳得（济南）清洁技术有限公司</t>
    </r>
  </si>
  <si>
    <t>Benetech Jinan Clean Tech Co., Ltd</t>
  </si>
  <si>
    <r>
      <rPr>
        <sz val="10"/>
        <rFont val="等线"/>
        <charset val="134"/>
      </rPr>
      <t>济南</t>
    </r>
  </si>
  <si>
    <r>
      <rPr>
        <sz val="10"/>
        <rFont val="等线"/>
        <charset val="134"/>
      </rPr>
      <t>碧亚宜建筑研究院（深圳）有限公司</t>
    </r>
  </si>
  <si>
    <r>
      <rPr>
        <sz val="10"/>
        <rFont val="等线"/>
        <charset val="134"/>
      </rPr>
      <t>老客户新业务</t>
    </r>
  </si>
  <si>
    <t>其他</t>
  </si>
  <si>
    <r>
      <rPr>
        <sz val="10"/>
        <rFont val="等线"/>
        <charset val="134"/>
      </rPr>
      <t>监事变更</t>
    </r>
  </si>
  <si>
    <r>
      <rPr>
        <sz val="10"/>
        <rFont val="等线"/>
        <charset val="134"/>
      </rPr>
      <t>深圳</t>
    </r>
  </si>
  <si>
    <r>
      <rPr>
        <sz val="10"/>
        <rFont val="等线"/>
        <charset val="134"/>
      </rPr>
      <t>博移科技（上海）有限公司</t>
    </r>
  </si>
  <si>
    <t>BOA Technology (Shanghai) Ltd.</t>
  </si>
  <si>
    <r>
      <rPr>
        <sz val="10"/>
        <color rgb="FF000000"/>
        <rFont val="宋体"/>
        <charset val="134"/>
      </rPr>
      <t>清算</t>
    </r>
  </si>
  <si>
    <t>Klaus Chen</t>
  </si>
  <si>
    <r>
      <rPr>
        <sz val="10"/>
        <rFont val="等线"/>
        <charset val="134"/>
      </rPr>
      <t>其他</t>
    </r>
  </si>
  <si>
    <r>
      <rPr>
        <sz val="10"/>
        <rFont val="等线"/>
        <charset val="134"/>
      </rPr>
      <t>海关报关数据协助</t>
    </r>
  </si>
  <si>
    <r>
      <rPr>
        <sz val="10"/>
        <rFont val="等线"/>
        <charset val="134"/>
      </rPr>
      <t>孚泽（北京）咨询服务有限公司</t>
    </r>
  </si>
  <si>
    <r>
      <rPr>
        <sz val="10"/>
        <rFont val="等线"/>
        <charset val="134"/>
      </rPr>
      <t>巨溪商务信息咨询（上海）有限公司</t>
    </r>
  </si>
  <si>
    <t>Global Collect Services China Limited</t>
  </si>
  <si>
    <r>
      <rPr>
        <sz val="10"/>
        <rFont val="等线"/>
        <charset val="134"/>
      </rPr>
      <t>澳大利亚</t>
    </r>
  </si>
  <si>
    <r>
      <rPr>
        <sz val="10"/>
        <rFont val="等线"/>
        <charset val="134"/>
      </rPr>
      <t>齐思工业设计咨询（上海）有限公司</t>
    </r>
  </si>
  <si>
    <t>TEAMS Design Consulting (Shanghai) Co., Ltd.</t>
  </si>
  <si>
    <r>
      <rPr>
        <sz val="10"/>
        <rFont val="宋体"/>
        <charset val="134"/>
      </rPr>
      <t>咨询公司</t>
    </r>
  </si>
  <si>
    <r>
      <rPr>
        <sz val="10"/>
        <rFont val="宋体"/>
        <charset val="134"/>
      </rPr>
      <t>刘胜春</t>
    </r>
  </si>
  <si>
    <r>
      <rPr>
        <sz val="10"/>
        <color indexed="8"/>
        <rFont val="等线"/>
        <charset val="134"/>
      </rPr>
      <t>数维知识产权咨询（上海）有限责任公司</t>
    </r>
  </si>
  <si>
    <t>Ebrand Service Shanghai Co., Ltd</t>
  </si>
  <si>
    <r>
      <rPr>
        <sz val="10"/>
        <rFont val="等线"/>
        <charset val="134"/>
      </rPr>
      <t>数维知识产权咨询（上海）有限责任公司</t>
    </r>
  </si>
  <si>
    <r>
      <rPr>
        <sz val="10"/>
        <rFont val="等线"/>
        <charset val="134"/>
      </rPr>
      <t>德国</t>
    </r>
  </si>
  <si>
    <t>Andreas Hoffmann</t>
  </si>
  <si>
    <t>hoffmann@crowe-bpg.de
+492151508464</t>
  </si>
  <si>
    <r>
      <rPr>
        <sz val="10"/>
        <rFont val="Arial"/>
        <charset val="134"/>
      </rPr>
      <t>2023</t>
    </r>
    <r>
      <rPr>
        <sz val="10"/>
        <rFont val="等线"/>
        <charset val="134"/>
      </rPr>
      <t>年财务外包：会计，税务，薪酬</t>
    </r>
  </si>
  <si>
    <r>
      <rPr>
        <sz val="10"/>
        <color indexed="8"/>
        <rFont val="等线"/>
        <charset val="134"/>
      </rPr>
      <t>思澎赛企业管理（上海）有限公司</t>
    </r>
  </si>
  <si>
    <t>Spencer Stuart Star Enterprise Management Co., Ltd.</t>
  </si>
  <si>
    <r>
      <rPr>
        <sz val="10"/>
        <rFont val="等线"/>
        <charset val="134"/>
      </rPr>
      <t>思澎赛企业管理（上海）有限公司</t>
    </r>
  </si>
  <si>
    <r>
      <rPr>
        <sz val="10"/>
        <rFont val="等线"/>
        <charset val="134"/>
      </rPr>
      <t>香港</t>
    </r>
  </si>
  <si>
    <t>Cyrus Chow</t>
  </si>
  <si>
    <t>international.liaison@crowe.hk
+85228946835</t>
  </si>
  <si>
    <r>
      <rPr>
        <sz val="10"/>
        <color indexed="8"/>
        <rFont val="等线"/>
        <charset val="134"/>
      </rPr>
      <t>星亚智研（北京）咨询有限公司</t>
    </r>
  </si>
  <si>
    <t>Xingya Zhiyan (Beijing) Consulting Co., Ltd</t>
  </si>
  <si>
    <r>
      <rPr>
        <sz val="10"/>
        <rFont val="等线"/>
        <charset val="134"/>
      </rPr>
      <t>星亚智研（北京）咨询有限公司</t>
    </r>
  </si>
  <si>
    <r>
      <rPr>
        <sz val="10"/>
        <rFont val="等线"/>
        <charset val="134"/>
      </rPr>
      <t>新客户新业务</t>
    </r>
  </si>
  <si>
    <r>
      <rPr>
        <sz val="10"/>
        <color rgb="FF000000"/>
        <rFont val="等线"/>
        <charset val="134"/>
      </rPr>
      <t>宜康医疗保健（亚洲）有限公司</t>
    </r>
  </si>
  <si>
    <t>Econ Healthcare (Asia) Limited</t>
  </si>
  <si>
    <r>
      <rPr>
        <sz val="10"/>
        <color rgb="FF000000"/>
        <rFont val="等线"/>
        <charset val="134"/>
      </rPr>
      <t>四川光大百龄帮宜康养老服务有限公司</t>
    </r>
  </si>
  <si>
    <t>Sichuan Guangda Bailingbang Yikang Eldercare Service Co., Ltd.</t>
  </si>
  <si>
    <r>
      <rPr>
        <sz val="10"/>
        <color rgb="FF000000"/>
        <rFont val="宋体"/>
        <charset val="134"/>
      </rPr>
      <t>未出报告，收入预估</t>
    </r>
    <r>
      <rPr>
        <sz val="10"/>
        <color rgb="FF000000"/>
        <rFont val="Arial"/>
        <charset val="134"/>
      </rPr>
      <t>200</t>
    </r>
    <r>
      <rPr>
        <sz val="10"/>
        <color rgb="FF000000"/>
        <rFont val="宋体"/>
        <charset val="134"/>
      </rPr>
      <t>万。母公司为新加坡上市公司</t>
    </r>
    <r>
      <rPr>
        <sz val="10"/>
        <color rgb="FF000000"/>
        <rFont val="Arial"/>
        <charset val="134"/>
      </rPr>
      <t>XSES:EHG</t>
    </r>
  </si>
  <si>
    <r>
      <rPr>
        <sz val="10"/>
        <color indexed="8"/>
        <rFont val="等线"/>
        <charset val="134"/>
      </rPr>
      <t>医疗</t>
    </r>
    <r>
      <rPr>
        <sz val="10"/>
        <color indexed="8"/>
        <rFont val="Arial"/>
        <charset val="134"/>
      </rPr>
      <t>Healthcare</t>
    </r>
  </si>
  <si>
    <r>
      <rPr>
        <sz val="10"/>
        <color indexed="8"/>
        <rFont val="等线"/>
        <charset val="134"/>
      </rPr>
      <t>官网咨询</t>
    </r>
  </si>
  <si>
    <r>
      <rPr>
        <sz val="10"/>
        <color indexed="8"/>
        <rFont val="等线"/>
        <charset val="134"/>
      </rPr>
      <t>都江堰</t>
    </r>
  </si>
  <si>
    <t>RachelLillens Lee &lt;RachelLillens.Lee@amdocs.com&gt;</t>
  </si>
  <si>
    <r>
      <rPr>
        <sz val="10"/>
        <color indexed="8"/>
        <rFont val="等线"/>
        <charset val="134"/>
      </rPr>
      <t>增值税专票</t>
    </r>
  </si>
  <si>
    <r>
      <rPr>
        <sz val="10"/>
        <color indexed="8"/>
        <rFont val="等线"/>
        <charset val="134"/>
      </rPr>
      <t>中国连锁经营协会</t>
    </r>
  </si>
  <si>
    <t>China Chain Store &amp; Franchise Association (CCFA)</t>
  </si>
  <si>
    <r>
      <rPr>
        <sz val="10"/>
        <color indexed="8"/>
        <rFont val="等线"/>
        <charset val="134"/>
      </rPr>
      <t>其他境内企业</t>
    </r>
  </si>
  <si>
    <r>
      <rPr>
        <sz val="10"/>
        <color indexed="8"/>
        <rFont val="等线"/>
        <charset val="134"/>
      </rPr>
      <t>其它</t>
    </r>
    <r>
      <rPr>
        <sz val="10"/>
        <color indexed="8"/>
        <rFont val="Arial"/>
        <charset val="134"/>
      </rPr>
      <t>Other</t>
    </r>
  </si>
  <si>
    <r>
      <rPr>
        <sz val="10"/>
        <color rgb="FF000000"/>
        <rFont val="等线"/>
        <charset val="134"/>
      </rPr>
      <t>国富会计所北京执业中心</t>
    </r>
  </si>
  <si>
    <r>
      <rPr>
        <sz val="10"/>
        <color rgb="FF000000"/>
        <rFont val="等线"/>
        <charset val="134"/>
      </rPr>
      <t>魏建红</t>
    </r>
  </si>
  <si>
    <t>④其他境外审计业务</t>
  </si>
  <si>
    <r>
      <rPr>
        <sz val="10"/>
        <color indexed="8"/>
        <rFont val="等线"/>
        <charset val="134"/>
      </rPr>
      <t>商定程序（支出审计）</t>
    </r>
  </si>
  <si>
    <t>Crowe Osborne AB</t>
  </si>
  <si>
    <t>Christer Eriksson</t>
  </si>
  <si>
    <r>
      <rPr>
        <sz val="10"/>
        <color rgb="FF000000"/>
        <rFont val="等线"/>
        <charset val="134"/>
      </rPr>
      <t>北京执业中心</t>
    </r>
  </si>
  <si>
    <r>
      <rPr>
        <sz val="10"/>
        <color rgb="FF000000"/>
        <rFont val="等线"/>
        <charset val="134"/>
      </rPr>
      <t>陈婷</t>
    </r>
  </si>
  <si>
    <r>
      <rPr>
        <sz val="10"/>
        <color indexed="8"/>
        <rFont val="等线"/>
        <charset val="134"/>
      </rPr>
      <t>我们签的总合同，总合同</t>
    </r>
    <r>
      <rPr>
        <sz val="10"/>
        <color indexed="8"/>
        <rFont val="Arial"/>
        <charset val="134"/>
      </rPr>
      <t>2.5</t>
    </r>
    <r>
      <rPr>
        <sz val="10"/>
        <color indexed="8"/>
        <rFont val="等线"/>
        <charset val="134"/>
      </rPr>
      <t>万欧，给瑞典所分</t>
    </r>
    <r>
      <rPr>
        <sz val="10"/>
        <color indexed="8"/>
        <rFont val="Arial"/>
        <charset val="134"/>
      </rPr>
      <t>7000</t>
    </r>
    <r>
      <rPr>
        <sz val="10"/>
        <color indexed="8"/>
        <rFont val="等线"/>
        <charset val="134"/>
      </rPr>
      <t>欧，分</t>
    </r>
    <r>
      <rPr>
        <sz val="10"/>
        <color indexed="8"/>
        <rFont val="Arial"/>
        <charset val="134"/>
      </rPr>
      <t>3</t>
    </r>
    <r>
      <rPr>
        <sz val="10"/>
        <color indexed="8"/>
        <rFont val="等线"/>
        <charset val="134"/>
      </rPr>
      <t>年支付。需出三份审计报告。</t>
    </r>
  </si>
  <si>
    <t>EUR</t>
  </si>
  <si>
    <t>迪恩机床（中国）有限公司</t>
  </si>
  <si>
    <t>DN Solutions (China) Co., Ltd.</t>
  </si>
  <si>
    <r>
      <rPr>
        <sz val="10"/>
        <color indexed="8"/>
        <rFont val="等线"/>
        <charset val="134"/>
      </rPr>
      <t>迪恩机床（中国）有限公司</t>
    </r>
  </si>
  <si>
    <t xml:space="preserve">Donggyun Kim </t>
  </si>
  <si>
    <t>dk.kim@hanulac.co.kr</t>
  </si>
  <si>
    <r>
      <rPr>
        <sz val="10"/>
        <color indexed="8"/>
        <rFont val="Arial"/>
        <charset val="134"/>
      </rPr>
      <t>2023</t>
    </r>
    <r>
      <rPr>
        <sz val="10"/>
        <color indexed="8"/>
        <rFont val="等线"/>
        <charset val="134"/>
      </rPr>
      <t>年报审计</t>
    </r>
    <r>
      <rPr>
        <sz val="10"/>
        <color indexed="8"/>
        <rFont val="Arial"/>
        <charset val="134"/>
      </rPr>
      <t>,2022</t>
    </r>
    <r>
      <rPr>
        <sz val="10"/>
        <color indexed="8"/>
        <rFont val="等线"/>
        <charset val="134"/>
      </rPr>
      <t>年季度审阅</t>
    </r>
  </si>
  <si>
    <r>
      <rPr>
        <sz val="10"/>
        <color indexed="8"/>
        <rFont val="等线"/>
        <charset val="134"/>
      </rPr>
      <t>烟台</t>
    </r>
  </si>
  <si>
    <r>
      <rPr>
        <sz val="10"/>
        <color indexed="8"/>
        <rFont val="等线"/>
        <charset val="134"/>
      </rPr>
      <t>差旅费和增值税（</t>
    </r>
    <r>
      <rPr>
        <sz val="10"/>
        <color indexed="8"/>
        <rFont val="Arial"/>
        <charset val="134"/>
      </rPr>
      <t>6%</t>
    </r>
    <r>
      <rPr>
        <sz val="10"/>
        <color indexed="8"/>
        <rFont val="等线"/>
        <charset val="134"/>
      </rPr>
      <t>）为预估</t>
    </r>
  </si>
  <si>
    <r>
      <rPr>
        <sz val="10"/>
        <color indexed="8"/>
        <rFont val="等线"/>
        <charset val="134"/>
      </rPr>
      <t>另，客户长期合作</t>
    </r>
    <r>
      <rPr>
        <sz val="10"/>
        <color indexed="8"/>
        <rFont val="Arial"/>
        <charset val="134"/>
      </rPr>
      <t>pwc</t>
    </r>
    <r>
      <rPr>
        <sz val="10"/>
        <color indexed="8"/>
        <rFont val="等线"/>
        <charset val="134"/>
      </rPr>
      <t>，价格及合作关系方面的考虑</t>
    </r>
  </si>
  <si>
    <r>
      <rPr>
        <sz val="10"/>
        <color indexed="8"/>
        <rFont val="宋体"/>
        <charset val="134"/>
      </rPr>
      <t>萨泽拉克上海代表处</t>
    </r>
  </si>
  <si>
    <t>Sazerac Shanghai RO</t>
  </si>
  <si>
    <t>外资代表处</t>
  </si>
  <si>
    <r>
      <rPr>
        <sz val="10"/>
        <color indexed="8"/>
        <rFont val="宋体"/>
        <charset val="134"/>
      </rPr>
      <t>否</t>
    </r>
  </si>
  <si>
    <r>
      <rPr>
        <sz val="10"/>
        <color rgb="FF000000"/>
        <rFont val="Arial"/>
        <charset val="134"/>
      </rPr>
      <t>21</t>
    </r>
    <r>
      <rPr>
        <sz val="10"/>
        <color rgb="FF000000"/>
        <rFont val="宋体"/>
        <charset val="134"/>
      </rPr>
      <t>年新设立</t>
    </r>
  </si>
  <si>
    <r>
      <rPr>
        <sz val="10"/>
        <color indexed="8"/>
        <rFont val="等线"/>
        <charset val="134"/>
      </rPr>
      <t>酿酒业</t>
    </r>
  </si>
  <si>
    <r>
      <rPr>
        <sz val="10"/>
        <color rgb="FF000000"/>
        <rFont val="等线"/>
        <charset val="134"/>
      </rPr>
      <t>低于</t>
    </r>
    <r>
      <rPr>
        <sz val="10"/>
        <color rgb="FF000000"/>
        <rFont val="Arial"/>
        <charset val="134"/>
      </rPr>
      <t>500</t>
    </r>
    <r>
      <rPr>
        <sz val="10"/>
        <color rgb="FF000000"/>
        <rFont val="等线"/>
        <charset val="134"/>
      </rPr>
      <t>万元</t>
    </r>
  </si>
  <si>
    <t>gmanns@sazerac.com</t>
  </si>
  <si>
    <t>Higgins, Patrick</t>
  </si>
  <si>
    <t>Patrick.Higgins@crowe.com
+15023381958</t>
  </si>
  <si>
    <r>
      <rPr>
        <sz val="10"/>
        <color rgb="FF000000"/>
        <rFont val="Arial"/>
        <charset val="134"/>
      </rPr>
      <t>2022</t>
    </r>
    <r>
      <rPr>
        <sz val="10"/>
        <color rgb="FF000000"/>
        <rFont val="等线"/>
        <charset val="134"/>
      </rPr>
      <t>年外资企业代表处费用收支审计</t>
    </r>
  </si>
  <si>
    <r>
      <rPr>
        <sz val="10"/>
        <color indexed="8"/>
        <rFont val="等线"/>
        <charset val="134"/>
      </rPr>
      <t>上海</t>
    </r>
  </si>
  <si>
    <r>
      <rPr>
        <sz val="10"/>
        <color indexed="8"/>
        <rFont val="等线"/>
        <charset val="134"/>
      </rPr>
      <t>含税报价</t>
    </r>
  </si>
  <si>
    <t>3、报价高，超出客户预期；</t>
  </si>
  <si>
    <r>
      <rPr>
        <sz val="10"/>
        <color indexed="8"/>
        <rFont val="等线"/>
        <charset val="134"/>
      </rPr>
      <t>估计为报价原因</t>
    </r>
  </si>
  <si>
    <t>北京格斯通商贸有限公司</t>
  </si>
  <si>
    <r>
      <rPr>
        <sz val="10"/>
        <color indexed="8"/>
        <rFont val="等线"/>
        <charset val="134"/>
      </rPr>
      <t>北京格斯通商贸有限公司</t>
    </r>
  </si>
  <si>
    <t>gst@gusto.com.cn</t>
  </si>
  <si>
    <r>
      <rPr>
        <sz val="10"/>
        <color indexed="8"/>
        <rFont val="Arial"/>
        <charset val="134"/>
      </rPr>
      <t>2022</t>
    </r>
    <r>
      <rPr>
        <sz val="10"/>
        <color indexed="8"/>
        <rFont val="等线"/>
        <charset val="134"/>
      </rPr>
      <t>年报审计、税审</t>
    </r>
  </si>
  <si>
    <r>
      <rPr>
        <sz val="10"/>
        <color indexed="8"/>
        <rFont val="等线"/>
        <charset val="134"/>
      </rPr>
      <t>年审</t>
    </r>
    <r>
      <rPr>
        <sz val="10"/>
        <color indexed="8"/>
        <rFont val="Arial"/>
        <charset val="134"/>
      </rPr>
      <t>4.5</t>
    </r>
    <r>
      <rPr>
        <sz val="10"/>
        <color indexed="8"/>
        <rFont val="等线"/>
        <charset val="134"/>
      </rPr>
      <t>万，税审</t>
    </r>
    <r>
      <rPr>
        <sz val="10"/>
        <color indexed="8"/>
        <rFont val="Arial"/>
        <charset val="134"/>
      </rPr>
      <t>2</t>
    </r>
    <r>
      <rPr>
        <sz val="10"/>
        <color indexed="8"/>
        <rFont val="等线"/>
        <charset val="134"/>
      </rPr>
      <t>万</t>
    </r>
  </si>
  <si>
    <r>
      <rPr>
        <sz val="10"/>
        <color indexed="8"/>
        <rFont val="Arial"/>
        <charset val="134"/>
      </rPr>
      <t>4</t>
    </r>
    <r>
      <rPr>
        <sz val="10"/>
        <color indexed="8"/>
        <rFont val="等线"/>
        <charset val="134"/>
      </rPr>
      <t>、其他，请说明</t>
    </r>
  </si>
  <si>
    <r>
      <rPr>
        <sz val="10"/>
        <color indexed="8"/>
        <rFont val="等线"/>
        <charset val="134"/>
      </rPr>
      <t>客户通过官网联系，应该只是初步比价</t>
    </r>
  </si>
  <si>
    <r>
      <rPr>
        <sz val="10"/>
        <color indexed="8"/>
        <rFont val="等线"/>
        <charset val="134"/>
      </rPr>
      <t>国富浩华咨询（北京）有限公司</t>
    </r>
  </si>
  <si>
    <t>Crowe China Consulting</t>
  </si>
  <si>
    <r>
      <rPr>
        <sz val="10"/>
        <color indexed="8"/>
        <rFont val="等线"/>
        <charset val="134"/>
      </rPr>
      <t>博移科技（上海）有限公司</t>
    </r>
  </si>
  <si>
    <t>纺织业Textile</t>
  </si>
  <si>
    <r>
      <rPr>
        <sz val="10"/>
        <color indexed="8"/>
        <rFont val="等线"/>
        <charset val="134"/>
      </rPr>
      <t>杨薇</t>
    </r>
  </si>
  <si>
    <r>
      <rPr>
        <sz val="10"/>
        <color indexed="8"/>
        <rFont val="等线"/>
        <charset val="134"/>
      </rPr>
      <t>沈琳</t>
    </r>
  </si>
  <si>
    <r>
      <rPr>
        <sz val="10"/>
        <color indexed="8"/>
        <rFont val="Arial"/>
        <charset val="134"/>
      </rPr>
      <t>2023.3.31</t>
    </r>
    <r>
      <rPr>
        <sz val="10"/>
        <color indexed="8"/>
        <rFont val="等线"/>
        <charset val="134"/>
      </rPr>
      <t>时点的清算前审计报告（专项）</t>
    </r>
  </si>
  <si>
    <r>
      <rPr>
        <sz val="10"/>
        <color indexed="8"/>
        <rFont val="等线"/>
        <charset val="134"/>
      </rPr>
      <t>不含税价格</t>
    </r>
  </si>
  <si>
    <t>Union AG</t>
  </si>
  <si>
    <r>
      <rPr>
        <sz val="10"/>
        <color indexed="8"/>
        <rFont val="Arial"/>
        <charset val="134"/>
      </rPr>
      <t xml:space="preserve"> </t>
    </r>
    <r>
      <rPr>
        <sz val="10"/>
        <color indexed="8"/>
        <rFont val="等线"/>
        <charset val="134"/>
      </rPr>
      <t>青岛优纽蕾丝有限公司
青岛优纽花边有限公司</t>
    </r>
  </si>
  <si>
    <r>
      <rPr>
        <sz val="10"/>
        <rFont val="Arial"/>
        <charset val="134"/>
      </rPr>
      <t>Qingdao Youniu Lace Co., Ltd</t>
    </r>
    <r>
      <rPr>
        <sz val="10"/>
        <color indexed="8"/>
        <rFont val="等线"/>
        <charset val="134"/>
      </rPr>
      <t>；</t>
    </r>
    <r>
      <rPr>
        <sz val="10"/>
        <color indexed="8"/>
        <rFont val="Arial"/>
        <charset val="134"/>
      </rPr>
      <t xml:space="preserve">Qingdao Union Lace Co., Ltd </t>
    </r>
  </si>
  <si>
    <t>外商投资企业</t>
  </si>
  <si>
    <r>
      <rPr>
        <sz val="10"/>
        <color indexed="8"/>
        <rFont val="等线"/>
        <charset val="134"/>
      </rPr>
      <t>纺织业</t>
    </r>
    <r>
      <rPr>
        <sz val="10"/>
        <color indexed="8"/>
        <rFont val="Arial"/>
        <charset val="134"/>
      </rPr>
      <t>Textile</t>
    </r>
  </si>
  <si>
    <r>
      <rPr>
        <sz val="10"/>
        <color indexed="8"/>
        <rFont val="等线"/>
        <charset val="134"/>
      </rPr>
      <t>瑞士</t>
    </r>
  </si>
  <si>
    <t>Horwath Alfa GmbH and Alfa Treuhand- und Revisions AG</t>
  </si>
  <si>
    <t xml:space="preserve">Stanislav Bogdanov </t>
  </si>
  <si>
    <t>stanislav.bogdanov@crowe-alfa.ch
+41712280928</t>
  </si>
  <si>
    <r>
      <rPr>
        <sz val="10"/>
        <color indexed="8"/>
        <rFont val="等线"/>
        <charset val="134"/>
      </rPr>
      <t>协助外方董事来华审阅</t>
    </r>
    <r>
      <rPr>
        <sz val="10"/>
        <color indexed="8"/>
        <rFont val="Arial"/>
        <charset val="134"/>
      </rPr>
      <t>2022</t>
    </r>
    <r>
      <rPr>
        <sz val="10"/>
        <color indexed="8"/>
        <rFont val="等线"/>
        <charset val="134"/>
      </rPr>
      <t>年子公司财务报告（主要为翻译）</t>
    </r>
  </si>
  <si>
    <r>
      <rPr>
        <sz val="10"/>
        <color indexed="8"/>
        <rFont val="等线"/>
        <charset val="134"/>
      </rPr>
      <t>山东平度</t>
    </r>
  </si>
  <si>
    <r>
      <rPr>
        <sz val="10"/>
        <color indexed="8"/>
        <rFont val="等线"/>
        <charset val="134"/>
      </rPr>
      <t>按工时报价预估，预计三天</t>
    </r>
  </si>
  <si>
    <t>CABJ2023-2-1-3</t>
  </si>
  <si>
    <t>Bike Alert Plc </t>
  </si>
  <si>
    <r>
      <rPr>
        <sz val="10"/>
        <color indexed="8"/>
        <rFont val="等线"/>
        <charset val="134"/>
      </rPr>
      <t>温州革新链轮制造有限公司</t>
    </r>
  </si>
  <si>
    <t xml:space="preserve">Wenzhou Gexin Sprocket Manufacturing Co., Ltd. </t>
  </si>
  <si>
    <t>Christophoros Constantinou</t>
  </si>
  <si>
    <t>Chief Financial Officer</t>
  </si>
  <si>
    <t xml:space="preserve">
C.constantinou@bikealert.com</t>
  </si>
  <si>
    <r>
      <rPr>
        <sz val="10"/>
        <color indexed="8"/>
        <rFont val="等线"/>
        <charset val="134"/>
      </rPr>
      <t>塞浦路斯</t>
    </r>
  </si>
  <si>
    <t>Horwath DSP Limited</t>
  </si>
  <si>
    <t xml:space="preserve">Marios Agathangelou </t>
  </si>
  <si>
    <t>Director</t>
  </si>
  <si>
    <t>marios.a@crowe.com.cy</t>
  </si>
  <si>
    <r>
      <rPr>
        <sz val="10"/>
        <color indexed="8"/>
        <rFont val="Arial"/>
        <charset val="134"/>
      </rPr>
      <t>2023</t>
    </r>
    <r>
      <rPr>
        <sz val="10"/>
        <color indexed="8"/>
        <rFont val="等线"/>
        <charset val="134"/>
      </rPr>
      <t>年</t>
    </r>
    <r>
      <rPr>
        <sz val="10"/>
        <color indexed="8"/>
        <rFont val="Arial"/>
        <charset val="134"/>
      </rPr>
      <t>Q1</t>
    </r>
    <r>
      <rPr>
        <sz val="10"/>
        <color indexed="8"/>
        <rFont val="等线"/>
        <charset val="134"/>
      </rPr>
      <t>尽职调查</t>
    </r>
  </si>
  <si>
    <r>
      <rPr>
        <sz val="10"/>
        <color indexed="8"/>
        <rFont val="等线"/>
        <charset val="134"/>
      </rPr>
      <t>浙江瑞安</t>
    </r>
  </si>
  <si>
    <r>
      <rPr>
        <sz val="10"/>
        <color indexed="8"/>
        <rFont val="等线"/>
        <charset val="134"/>
      </rPr>
      <t>含税服务费</t>
    </r>
    <r>
      <rPr>
        <sz val="10"/>
        <color indexed="8"/>
        <rFont val="Arial"/>
        <charset val="134"/>
      </rPr>
      <t>230515</t>
    </r>
    <r>
      <rPr>
        <sz val="10"/>
        <color indexed="8"/>
        <rFont val="等线"/>
        <charset val="134"/>
      </rPr>
      <t>元，差旅费实报实销（另加上税）</t>
    </r>
  </si>
  <si>
    <t>CABJ2023-2-1-4</t>
  </si>
  <si>
    <t>北京国富会计师事务所（特殊普通合伙）</t>
  </si>
  <si>
    <t>Crowe China Certified Pulibc Accountants</t>
  </si>
  <si>
    <r>
      <rPr>
        <sz val="10"/>
        <color rgb="FF000000"/>
        <rFont val="等线"/>
        <charset val="134"/>
      </rPr>
      <t>辽宁时代万恒控股集团有限公司加蓬子公司</t>
    </r>
  </si>
  <si>
    <t>SociétédesBoisdeLastourvilleTransbois</t>
  </si>
  <si>
    <t>地方国有企业境外实体</t>
  </si>
  <si>
    <r>
      <rPr>
        <sz val="10"/>
        <color rgb="FF000000"/>
        <rFont val="宋体"/>
        <charset val="134"/>
      </rPr>
      <t>盘点，未知收入</t>
    </r>
  </si>
  <si>
    <r>
      <rPr>
        <sz val="10"/>
        <color rgb="FF000000"/>
        <rFont val="等线"/>
        <charset val="134"/>
      </rPr>
      <t>专业服务</t>
    </r>
    <r>
      <rPr>
        <sz val="10"/>
        <color rgb="FF000000"/>
        <rFont val="Arial"/>
        <charset val="134"/>
      </rPr>
      <t>Professional Services</t>
    </r>
  </si>
  <si>
    <r>
      <rPr>
        <sz val="10"/>
        <color rgb="FF000000"/>
        <rFont val="等线"/>
        <charset val="134"/>
      </rPr>
      <t>加蓬</t>
    </r>
  </si>
  <si>
    <r>
      <rPr>
        <sz val="10"/>
        <color indexed="8"/>
        <rFont val="等线"/>
        <charset val="134"/>
      </rPr>
      <t>喀麦隆所</t>
    </r>
    <r>
      <rPr>
        <sz val="10"/>
        <color indexed="8"/>
        <rFont val="Arial"/>
        <charset val="134"/>
      </rPr>
      <t>Okalla Ahanda &amp; Associés</t>
    </r>
  </si>
  <si>
    <t>Monique Yemeli(oaa@crowe.cm)</t>
  </si>
  <si>
    <r>
      <rPr>
        <sz val="10"/>
        <color rgb="FF000000"/>
        <rFont val="等线"/>
        <charset val="134"/>
      </rPr>
      <t>国富会计所大连分所</t>
    </r>
  </si>
  <si>
    <r>
      <rPr>
        <sz val="10"/>
        <color indexed="8"/>
        <rFont val="等线"/>
        <charset val="134"/>
      </rPr>
      <t>孙野</t>
    </r>
  </si>
  <si>
    <r>
      <rPr>
        <sz val="10"/>
        <color indexed="8"/>
        <rFont val="等线"/>
        <charset val="134"/>
      </rPr>
      <t>固定资产和存货盘点</t>
    </r>
  </si>
  <si>
    <r>
      <rPr>
        <sz val="10"/>
        <color indexed="8"/>
        <rFont val="等线"/>
        <charset val="134"/>
      </rPr>
      <t>加蓬</t>
    </r>
  </si>
  <si>
    <t>Okalla Ahanda &amp; Associes</t>
  </si>
  <si>
    <t>Monique Yemeli</t>
  </si>
  <si>
    <t>Focal Point</t>
  </si>
  <si>
    <t>oaadla@gmail.com</t>
  </si>
  <si>
    <r>
      <rPr>
        <sz val="10"/>
        <color indexed="8"/>
        <rFont val="Arial"/>
        <charset val="134"/>
      </rPr>
      <t>9909</t>
    </r>
    <r>
      <rPr>
        <sz val="10"/>
        <color indexed="8"/>
        <rFont val="等线"/>
        <charset val="134"/>
      </rPr>
      <t>欧元（含差旅和税）</t>
    </r>
  </si>
  <si>
    <r>
      <rPr>
        <sz val="10"/>
        <color rgb="FF000000"/>
        <rFont val="等线"/>
        <charset val="134"/>
      </rPr>
      <t>英诺斯派化学品（上海）有限公司</t>
    </r>
  </si>
  <si>
    <t>Innospec Chemicals Shanghai Limited</t>
  </si>
  <si>
    <r>
      <rPr>
        <sz val="10"/>
        <color indexed="8"/>
        <rFont val="宋体"/>
        <charset val="134"/>
      </rPr>
      <t>新设</t>
    </r>
  </si>
  <si>
    <r>
      <rPr>
        <sz val="10"/>
        <color rgb="FF000000"/>
        <rFont val="等线"/>
        <charset val="134"/>
      </rPr>
      <t>化工</t>
    </r>
    <r>
      <rPr>
        <sz val="10"/>
        <color rgb="FF000000"/>
        <rFont val="Arial"/>
        <charset val="134"/>
      </rPr>
      <t>Chemicals</t>
    </r>
  </si>
  <si>
    <r>
      <rPr>
        <sz val="10"/>
        <color rgb="FF000000"/>
        <rFont val="等线"/>
        <charset val="134"/>
      </rPr>
      <t>验资业务，两次注资</t>
    </r>
  </si>
  <si>
    <t>2023/11/31</t>
  </si>
  <si>
    <t>Crowe UAE</t>
  </si>
  <si>
    <t>BLACK SAND COMMODITIES FZ-LLC</t>
  </si>
  <si>
    <t>零售Retail</t>
  </si>
  <si>
    <r>
      <rPr>
        <sz val="10"/>
        <color rgb="FF000000"/>
        <rFont val="等线"/>
        <charset val="134"/>
      </rPr>
      <t>阿联酋</t>
    </r>
  </si>
  <si>
    <t>Zayd Maniar</t>
  </si>
  <si>
    <t xml:space="preserve">
zayd.maniar@crowe.ae
+97144473951</t>
  </si>
  <si>
    <r>
      <rPr>
        <sz val="10"/>
        <color rgb="FF000000"/>
        <rFont val="等线"/>
        <charset val="134"/>
      </rPr>
      <t>银行函证支持</t>
    </r>
  </si>
  <si>
    <r>
      <rPr>
        <sz val="10"/>
        <color rgb="FF000000"/>
        <rFont val="等线"/>
        <charset val="134"/>
      </rPr>
      <t>小时</t>
    </r>
    <r>
      <rPr>
        <sz val="10"/>
        <color rgb="FF000000"/>
        <rFont val="Arial"/>
        <charset val="134"/>
      </rPr>
      <t>400</t>
    </r>
    <r>
      <rPr>
        <sz val="10"/>
        <color rgb="FF000000"/>
        <rFont val="等线"/>
        <charset val="134"/>
      </rPr>
      <t>元</t>
    </r>
  </si>
  <si>
    <r>
      <rPr>
        <sz val="10"/>
        <color rgb="FF000000"/>
        <rFont val="等线"/>
        <charset val="134"/>
      </rPr>
      <t>重庆市长寿区宜康百龄帮养老服务有限公司</t>
    </r>
  </si>
  <si>
    <t>Chongqing Changshou Yikang Bailingbang Yanjia Eldercare Co., Ltd</t>
  </si>
  <si>
    <r>
      <rPr>
        <sz val="10"/>
        <color indexed="8"/>
        <rFont val="等线"/>
        <charset val="134"/>
      </rPr>
      <t>重庆</t>
    </r>
  </si>
  <si>
    <r>
      <rPr>
        <sz val="10"/>
        <rFont val="等线"/>
        <charset val="134"/>
      </rPr>
      <t>中国通商集团有限公司</t>
    </r>
  </si>
  <si>
    <t>China Infrastructure &amp; Logistics Group Ltd.</t>
  </si>
  <si>
    <r>
      <rPr>
        <sz val="10"/>
        <rFont val="等线"/>
        <charset val="134"/>
      </rPr>
      <t>境外上市公司（含港澳台）</t>
    </r>
  </si>
  <si>
    <r>
      <rPr>
        <sz val="10"/>
        <rFont val="等线"/>
        <charset val="134"/>
      </rPr>
      <t>香港证交所</t>
    </r>
  </si>
  <si>
    <t>01719</t>
  </si>
  <si>
    <r>
      <rPr>
        <sz val="10"/>
        <rFont val="等线"/>
        <charset val="134"/>
      </rPr>
      <t>国富会计所湖北分所</t>
    </r>
  </si>
  <si>
    <r>
      <rPr>
        <sz val="10"/>
        <rFont val="等线"/>
        <charset val="134"/>
      </rPr>
      <t>郑春林</t>
    </r>
  </si>
  <si>
    <r>
      <rPr>
        <sz val="10"/>
        <rFont val="等线"/>
        <charset val="134"/>
      </rPr>
      <t>内地企业境外上市审计业务</t>
    </r>
  </si>
  <si>
    <r>
      <rPr>
        <sz val="10"/>
        <rFont val="等线"/>
        <charset val="134"/>
      </rPr>
      <t xml:space="preserve">合作业务。由境外香港国富出具审计报告，湖北分所提供境内企业协助审计工作。
</t>
    </r>
  </si>
  <si>
    <r>
      <rPr>
        <sz val="10"/>
        <rFont val="等线"/>
        <charset val="134"/>
      </rPr>
      <t>中国香港</t>
    </r>
  </si>
  <si>
    <r>
      <rPr>
        <sz val="10"/>
        <rFont val="等线"/>
        <charset val="134"/>
      </rPr>
      <t>国富浩华（香港）会计师事务所有限公司</t>
    </r>
  </si>
  <si>
    <r>
      <rPr>
        <sz val="10"/>
        <rFont val="等线"/>
        <charset val="134"/>
      </rPr>
      <t>邱学雄</t>
    </r>
  </si>
  <si>
    <r>
      <rPr>
        <sz val="10"/>
        <rFont val="等线"/>
        <charset val="134"/>
      </rPr>
      <t>合伙人</t>
    </r>
  </si>
  <si>
    <r>
      <rPr>
        <sz val="10"/>
        <rFont val="Arial"/>
        <charset val="134"/>
      </rPr>
      <t>2023</t>
    </r>
    <r>
      <rPr>
        <sz val="10"/>
        <rFont val="等线"/>
        <charset val="134"/>
      </rPr>
      <t>年审计费用共</t>
    </r>
    <r>
      <rPr>
        <sz val="10"/>
        <rFont val="Arial"/>
        <charset val="134"/>
      </rPr>
      <t>128</t>
    </r>
    <r>
      <rPr>
        <sz val="10"/>
        <rFont val="等线"/>
        <charset val="134"/>
      </rPr>
      <t>万港币，双方各占</t>
    </r>
    <r>
      <rPr>
        <sz val="10"/>
        <rFont val="Arial"/>
        <charset val="134"/>
      </rPr>
      <t>50%</t>
    </r>
    <r>
      <rPr>
        <sz val="10"/>
        <rFont val="等线"/>
        <charset val="134"/>
      </rPr>
      <t>，境外企业由香港国富实施审计，合并审计报告出香港国富签署</t>
    </r>
  </si>
  <si>
    <t>HKD</t>
  </si>
  <si>
    <t>是</t>
  </si>
  <si>
    <t>国富所湖北分所</t>
  </si>
  <si>
    <t>郑春林</t>
  </si>
  <si>
    <r>
      <rPr>
        <sz val="10"/>
        <color rgb="FF000000"/>
        <rFont val="等线"/>
        <charset val="134"/>
      </rPr>
      <t>刘洵子</t>
    </r>
  </si>
  <si>
    <r>
      <rPr>
        <sz val="10"/>
        <color indexed="8"/>
        <rFont val="Arial"/>
        <charset val="134"/>
      </rPr>
      <t>WON-</t>
    </r>
    <r>
      <rPr>
        <sz val="10"/>
        <rFont val="等线"/>
        <charset val="134"/>
      </rPr>
      <t>成功</t>
    </r>
  </si>
  <si>
    <r>
      <rPr>
        <sz val="10"/>
        <color indexed="8"/>
        <rFont val="等线"/>
        <charset val="134"/>
      </rPr>
      <t>股权转让税务及工商变更登记</t>
    </r>
  </si>
  <si>
    <r>
      <rPr>
        <sz val="10"/>
        <color indexed="8"/>
        <rFont val="等线"/>
        <charset val="134"/>
      </rPr>
      <t>含税服务费</t>
    </r>
    <r>
      <rPr>
        <sz val="10"/>
        <color indexed="8"/>
        <rFont val="Arial"/>
        <charset val="134"/>
      </rPr>
      <t>46786</t>
    </r>
    <r>
      <rPr>
        <sz val="10"/>
        <color indexed="8"/>
        <rFont val="等线"/>
        <charset val="134"/>
      </rPr>
      <t>元，差旅费实报实销（若有，另加上税）</t>
    </r>
  </si>
  <si>
    <t>CABJ2023-2-1-5</t>
  </si>
  <si>
    <r>
      <rPr>
        <sz val="10"/>
        <color rgb="FF000000"/>
        <rFont val="等线"/>
        <charset val="134"/>
      </rPr>
      <t>艾普拉斯（上海）质量检测有限公司</t>
    </r>
    <r>
      <rPr>
        <sz val="10"/>
        <color rgb="FF000000"/>
        <rFont val="Arial"/>
        <charset val="134"/>
      </rPr>
      <t xml:space="preserve"> </t>
    </r>
    <r>
      <rPr>
        <sz val="10"/>
        <color rgb="FF000000"/>
        <rFont val="等线"/>
        <charset val="134"/>
      </rPr>
      <t>等三家实体</t>
    </r>
    <r>
      <rPr>
        <sz val="10"/>
        <color rgb="FF000000"/>
        <rFont val="Arial"/>
        <charset val="134"/>
      </rPr>
      <t xml:space="preserve"> </t>
    </r>
  </si>
  <si>
    <r>
      <rPr>
        <sz val="10"/>
        <color indexed="8"/>
        <rFont val="Arial"/>
        <charset val="134"/>
      </rPr>
      <t>Applus (Shangai) Quality inspection Co, Ltd</t>
    </r>
    <r>
      <rPr>
        <sz val="10"/>
        <color rgb="FF000000"/>
        <rFont val="等线"/>
        <charset val="134"/>
      </rPr>
      <t>等</t>
    </r>
    <r>
      <rPr>
        <sz val="10"/>
        <color rgb="FF000000"/>
        <rFont val="Arial"/>
        <charset val="134"/>
      </rPr>
      <t>3</t>
    </r>
    <r>
      <rPr>
        <sz val="10"/>
        <color rgb="FF000000"/>
        <rFont val="等线"/>
        <charset val="134"/>
      </rPr>
      <t>家实体</t>
    </r>
  </si>
  <si>
    <r>
      <rPr>
        <sz val="10"/>
        <color rgb="FF000000"/>
        <rFont val="等线"/>
        <charset val="134"/>
      </rPr>
      <t>母公司在西班牙交易所上市</t>
    </r>
  </si>
  <si>
    <r>
      <rPr>
        <sz val="10"/>
        <color rgb="FF000000"/>
        <rFont val="Arial"/>
        <charset val="134"/>
      </rPr>
      <t>1</t>
    </r>
    <r>
      <rPr>
        <sz val="10"/>
        <color rgb="FF000000"/>
        <rFont val="等线"/>
        <charset val="134"/>
      </rPr>
      <t>亿元（含）至</t>
    </r>
    <r>
      <rPr>
        <sz val="10"/>
        <color rgb="FF000000"/>
        <rFont val="Arial"/>
        <charset val="134"/>
      </rPr>
      <t>3.65</t>
    </r>
    <r>
      <rPr>
        <sz val="10"/>
        <color rgb="FF000000"/>
        <rFont val="等线"/>
        <charset val="134"/>
      </rPr>
      <t>亿元（</t>
    </r>
    <r>
      <rPr>
        <sz val="10"/>
        <color rgb="FF000000"/>
        <rFont val="Arial"/>
        <charset val="134"/>
      </rPr>
      <t>5000</t>
    </r>
    <r>
      <rPr>
        <sz val="10"/>
        <color rgb="FF000000"/>
        <rFont val="等线"/>
        <charset val="134"/>
      </rPr>
      <t>万美元）</t>
    </r>
  </si>
  <si>
    <r>
      <rPr>
        <sz val="10"/>
        <color rgb="FF000000"/>
        <rFont val="等线"/>
        <charset val="134"/>
      </rPr>
      <t>西班牙</t>
    </r>
  </si>
  <si>
    <t>Crowe | Auditoría y Consultoría</t>
  </si>
  <si>
    <t>Agusti Saubi</t>
  </si>
  <si>
    <t>Manager</t>
  </si>
  <si>
    <t>agusti.saubi@crowe.es</t>
  </si>
  <si>
    <r>
      <rPr>
        <sz val="10"/>
        <color indexed="8"/>
        <rFont val="Arial"/>
        <charset val="134"/>
      </rPr>
      <t>2024</t>
    </r>
    <r>
      <rPr>
        <sz val="10"/>
        <color indexed="8"/>
        <rFont val="等线"/>
        <charset val="134"/>
      </rPr>
      <t>年年审</t>
    </r>
  </si>
  <si>
    <r>
      <rPr>
        <sz val="10"/>
        <color indexed="8"/>
        <rFont val="等线"/>
        <charset val="134"/>
      </rPr>
      <t>上海、山东</t>
    </r>
  </si>
  <si>
    <r>
      <rPr>
        <sz val="10"/>
        <color rgb="FF000000"/>
        <rFont val="等线"/>
        <charset val="134"/>
      </rPr>
      <t>税</t>
    </r>
    <r>
      <rPr>
        <sz val="10"/>
        <color rgb="FF000000"/>
        <rFont val="Arial"/>
        <charset val="134"/>
      </rPr>
      <t>6%</t>
    </r>
    <r>
      <rPr>
        <sz val="10"/>
        <color rgb="FF000000"/>
        <rFont val="等线"/>
        <charset val="134"/>
      </rPr>
      <t>，不含差旅</t>
    </r>
  </si>
  <si>
    <t>DURAMITT SDN BHD</t>
  </si>
  <si>
    <r>
      <rPr>
        <sz val="10"/>
        <color rgb="FF000000"/>
        <rFont val="Arial"/>
        <charset val="134"/>
      </rPr>
      <t xml:space="preserve">(Company No: 200001011540 (514146-K)) </t>
    </r>
    <r>
      <rPr>
        <sz val="10"/>
        <color rgb="FF000000"/>
        <rFont val="宋体"/>
        <charset val="134"/>
      </rPr>
      <t>未知收入</t>
    </r>
  </si>
  <si>
    <r>
      <rPr>
        <sz val="10"/>
        <color indexed="8"/>
        <rFont val="宋体"/>
        <charset val="134"/>
      </rPr>
      <t>制造</t>
    </r>
    <r>
      <rPr>
        <sz val="10"/>
        <color indexed="8"/>
        <rFont val="Arial"/>
        <charset val="134"/>
      </rPr>
      <t>Manufacturing</t>
    </r>
  </si>
  <si>
    <r>
      <rPr>
        <sz val="10"/>
        <color rgb="FF000000"/>
        <rFont val="等线"/>
        <charset val="134"/>
      </rPr>
      <t>国富会计所佛山分所</t>
    </r>
  </si>
  <si>
    <r>
      <rPr>
        <sz val="10"/>
        <color rgb="FF000000"/>
        <rFont val="等线"/>
        <charset val="134"/>
      </rPr>
      <t>洪祥昀</t>
    </r>
  </si>
  <si>
    <r>
      <rPr>
        <sz val="10"/>
        <color rgb="FF000000"/>
        <rFont val="等线"/>
        <charset val="134"/>
      </rPr>
      <t>咨询</t>
    </r>
  </si>
  <si>
    <r>
      <rPr>
        <sz val="10"/>
        <color indexed="8"/>
        <rFont val="等线"/>
        <charset val="134"/>
      </rPr>
      <t>财务尽调、税务尽调</t>
    </r>
  </si>
  <si>
    <r>
      <rPr>
        <sz val="10"/>
        <color indexed="8"/>
        <rFont val="等线"/>
        <charset val="134"/>
      </rPr>
      <t>槟城</t>
    </r>
  </si>
  <si>
    <t>Eddy Chan</t>
  </si>
  <si>
    <t>1. FDD - RM60,000 2. tax due diligence - RM30,000</t>
  </si>
  <si>
    <t>RM</t>
  </si>
  <si>
    <r>
      <rPr>
        <sz val="10"/>
        <color indexed="8"/>
        <rFont val="等线"/>
        <charset val="134"/>
      </rPr>
      <t>客户要求报告时间太急，无法合理安排工作</t>
    </r>
  </si>
  <si>
    <r>
      <rPr>
        <sz val="10"/>
        <color indexed="8"/>
        <rFont val="等线"/>
        <charset val="134"/>
      </rPr>
      <t>俄美达（武汉）有限公司</t>
    </r>
    <r>
      <rPr>
        <sz val="10"/>
        <color indexed="8"/>
        <rFont val="Arial"/>
        <charset val="134"/>
      </rPr>
      <t xml:space="preserve">  </t>
    </r>
  </si>
  <si>
    <t>Oemeta (Wuhan) Co., Ltd.</t>
  </si>
  <si>
    <r>
      <rPr>
        <sz val="10"/>
        <color indexed="8"/>
        <rFont val="等线"/>
        <charset val="134"/>
      </rPr>
      <t>德国</t>
    </r>
  </si>
  <si>
    <t>MÖHRLE HAPP LUTHER GmbH</t>
  </si>
  <si>
    <t>Jana Wegner</t>
  </si>
  <si>
    <t>j.wegner@crowe-mhl.de</t>
  </si>
  <si>
    <r>
      <rPr>
        <sz val="10"/>
        <color indexed="8"/>
        <rFont val="Arial"/>
        <charset val="134"/>
      </rPr>
      <t>2023</t>
    </r>
    <r>
      <rPr>
        <sz val="10"/>
        <color indexed="8"/>
        <rFont val="等线"/>
        <charset val="134"/>
      </rPr>
      <t>年度法定审计、合并审计支持、管理建议书</t>
    </r>
  </si>
  <si>
    <r>
      <rPr>
        <sz val="10"/>
        <color indexed="8"/>
        <rFont val="等线"/>
        <charset val="134"/>
      </rPr>
      <t>湖北武汉</t>
    </r>
  </si>
  <si>
    <r>
      <rPr>
        <sz val="10"/>
        <color indexed="8"/>
        <rFont val="等线"/>
        <charset val="134"/>
      </rPr>
      <t>分开报价，差旅费实报实销（若有，另加上税）</t>
    </r>
  </si>
  <si>
    <r>
      <rPr>
        <sz val="10"/>
        <color indexed="8"/>
        <rFont val="等线"/>
        <charset val="134"/>
      </rPr>
      <t>北京吉欧析创新科技有限责任公司</t>
    </r>
  </si>
  <si>
    <t>Beijing Geosplit Oil &amp; Gas Field Technology LLC</t>
  </si>
  <si>
    <r>
      <rPr>
        <sz val="10"/>
        <color indexed="8"/>
        <rFont val="宋体"/>
        <charset val="134"/>
      </rPr>
      <t>未知收入</t>
    </r>
  </si>
  <si>
    <t>Jenia Gudym</t>
  </si>
  <si>
    <r>
      <rPr>
        <sz val="10"/>
        <color indexed="8"/>
        <rFont val="宋体"/>
        <charset val="134"/>
      </rPr>
      <t>运营和项目经理</t>
    </r>
  </si>
  <si>
    <t>j.gudym@geosplit.org | +8613520854709</t>
  </si>
  <si>
    <r>
      <rPr>
        <sz val="10"/>
        <color indexed="8"/>
        <rFont val="Arial"/>
        <charset val="134"/>
      </rPr>
      <t>2023</t>
    </r>
    <r>
      <rPr>
        <sz val="10"/>
        <color indexed="8"/>
        <rFont val="等线"/>
        <charset val="134"/>
      </rPr>
      <t>年法定审计</t>
    </r>
    <r>
      <rPr>
        <sz val="10"/>
        <color indexed="8"/>
        <rFont val="Arial"/>
        <charset val="134"/>
      </rPr>
      <t>-</t>
    </r>
    <r>
      <rPr>
        <sz val="10"/>
        <color indexed="8"/>
        <rFont val="等线"/>
        <charset val="134"/>
      </rPr>
      <t>仅中文报告</t>
    </r>
  </si>
  <si>
    <r>
      <rPr>
        <sz val="10"/>
        <color indexed="8"/>
        <rFont val="等线"/>
        <charset val="134"/>
      </rPr>
      <t>含税价</t>
    </r>
    <r>
      <rPr>
        <sz val="10"/>
        <color indexed="8"/>
        <rFont val="Arial"/>
        <charset val="134"/>
      </rPr>
      <t>4</t>
    </r>
    <r>
      <rPr>
        <sz val="10"/>
        <color indexed="8"/>
        <rFont val="等线"/>
        <charset val="134"/>
      </rPr>
      <t>万</t>
    </r>
  </si>
  <si>
    <r>
      <rPr>
        <sz val="10"/>
        <color indexed="8"/>
        <rFont val="等线"/>
        <charset val="134"/>
      </rPr>
      <t>网站比价</t>
    </r>
  </si>
  <si>
    <r>
      <rPr>
        <sz val="10"/>
        <color rgb="FF000000"/>
        <rFont val="等线"/>
        <charset val="134"/>
      </rPr>
      <t>汉宜驶物流（宁波）有限公司</t>
    </r>
    <r>
      <rPr>
        <sz val="10"/>
        <color rgb="FF000000"/>
        <rFont val="Arial"/>
        <charset val="134"/>
      </rPr>
      <t>(</t>
    </r>
    <r>
      <rPr>
        <sz val="10"/>
        <color rgb="FF000000"/>
        <rFont val="等线"/>
        <charset val="134"/>
      </rPr>
      <t>公司</t>
    </r>
    <r>
      <rPr>
        <sz val="10"/>
        <color rgb="FF000000"/>
        <rFont val="Arial"/>
        <charset val="134"/>
      </rPr>
      <t>)</t>
    </r>
  </si>
  <si>
    <t>Han Express Logistics (Ningbo)Co.,LTD</t>
  </si>
  <si>
    <r>
      <rPr>
        <sz val="10"/>
        <rFont val="等线"/>
        <charset val="134"/>
      </rPr>
      <t>韩国</t>
    </r>
  </si>
  <si>
    <r>
      <rPr>
        <sz val="10"/>
        <rFont val="等线"/>
        <charset val="134"/>
      </rPr>
      <t>姜承赫</t>
    </r>
  </si>
  <si>
    <t>sh.kang2@hanulac.co.kr</t>
  </si>
  <si>
    <r>
      <rPr>
        <sz val="10"/>
        <rFont val="等线"/>
        <charset val="134"/>
      </rPr>
      <t>④其他境外审计业务</t>
    </r>
  </si>
  <si>
    <r>
      <rPr>
        <sz val="10"/>
        <rFont val="等线"/>
        <charset val="134"/>
      </rPr>
      <t>出具</t>
    </r>
    <r>
      <rPr>
        <sz val="10"/>
        <rFont val="Arial"/>
        <charset val="134"/>
      </rPr>
      <t>23</t>
    </r>
    <r>
      <rPr>
        <sz val="10"/>
        <rFont val="等线"/>
        <charset val="134"/>
      </rPr>
      <t>年审报告</t>
    </r>
  </si>
  <si>
    <r>
      <rPr>
        <sz val="10"/>
        <rFont val="等线"/>
        <charset val="134"/>
      </rPr>
      <t>宁波</t>
    </r>
  </si>
  <si>
    <r>
      <rPr>
        <sz val="10"/>
        <rFont val="等线"/>
        <charset val="134"/>
      </rPr>
      <t>佟锐</t>
    </r>
  </si>
  <si>
    <r>
      <rPr>
        <sz val="10"/>
        <rFont val="等线"/>
        <charset val="134"/>
      </rPr>
      <t>韩国所要</t>
    </r>
    <r>
      <rPr>
        <sz val="10"/>
        <rFont val="Arial"/>
        <charset val="134"/>
      </rPr>
      <t>3</t>
    </r>
    <r>
      <rPr>
        <sz val="10"/>
        <rFont val="等线"/>
        <charset val="134"/>
      </rPr>
      <t>万中间费。</t>
    </r>
  </si>
  <si>
    <t>苏州盟倍力贸易有限公司</t>
  </si>
  <si>
    <t>Suzhou Mobility Trading Co., Ltd.</t>
  </si>
  <si>
    <r>
      <rPr>
        <sz val="10"/>
        <rFont val="等线"/>
        <charset val="134"/>
      </rPr>
      <t>苏州盟倍力贸易有限公司</t>
    </r>
  </si>
  <si>
    <t xml:space="preserve">Penny Chan </t>
  </si>
  <si>
    <t>penny.chan@crowe.hk</t>
  </si>
  <si>
    <r>
      <rPr>
        <sz val="10"/>
        <rFont val="等线"/>
        <charset val="134"/>
      </rPr>
      <t>审计及集团报告包</t>
    </r>
  </si>
  <si>
    <r>
      <rPr>
        <sz val="10"/>
        <rFont val="等线"/>
        <charset val="134"/>
      </rPr>
      <t>苏州</t>
    </r>
  </si>
  <si>
    <t>第二批√</t>
  </si>
  <si>
    <r>
      <rPr>
        <sz val="10"/>
        <rFont val="Arial"/>
        <charset val="134"/>
      </rPr>
      <t>2023</t>
    </r>
    <r>
      <rPr>
        <sz val="10"/>
        <rFont val="宋体"/>
        <charset val="134"/>
      </rPr>
      <t>年美国会计准则审计</t>
    </r>
  </si>
  <si>
    <t>联合矿产（天津）有限公司</t>
  </si>
  <si>
    <t>KISAMOS SHIPPING DMCC</t>
  </si>
  <si>
    <r>
      <rPr>
        <sz val="10"/>
        <rFont val="宋体"/>
        <charset val="134"/>
      </rPr>
      <t>未知收入</t>
    </r>
  </si>
  <si>
    <t>Hughes Pittman &amp; Gupton, LLP</t>
  </si>
  <si>
    <t xml:space="preserve"> HZO, Inc.</t>
  </si>
  <si>
    <t>Sharon Xu</t>
  </si>
  <si>
    <t>HPG</t>
  </si>
  <si>
    <t>Colin Gough</t>
  </si>
  <si>
    <r>
      <rPr>
        <sz val="10"/>
        <color indexed="8"/>
        <rFont val="等线"/>
        <charset val="134"/>
      </rPr>
      <t>盘点</t>
    </r>
  </si>
  <si>
    <r>
      <rPr>
        <sz val="10"/>
        <color indexed="8"/>
        <rFont val="等线"/>
        <charset val="134"/>
      </rPr>
      <t>东莞</t>
    </r>
  </si>
  <si>
    <r>
      <rPr>
        <sz val="10"/>
        <color indexed="8"/>
        <rFont val="等线"/>
        <charset val="134"/>
      </rPr>
      <t>咨询公司</t>
    </r>
  </si>
  <si>
    <r>
      <rPr>
        <sz val="10"/>
        <color rgb="FF000000"/>
        <rFont val="等线"/>
        <charset val="134"/>
      </rPr>
      <t>北京总部</t>
    </r>
  </si>
  <si>
    <r>
      <rPr>
        <sz val="10"/>
        <color rgb="FF000000"/>
        <rFont val="等线"/>
        <charset val="134"/>
      </rPr>
      <t>沈琳</t>
    </r>
  </si>
  <si>
    <r>
      <rPr>
        <sz val="10"/>
        <color rgb="FF000000"/>
        <rFont val="等线"/>
        <charset val="134"/>
      </rPr>
      <t>居娅茜</t>
    </r>
  </si>
  <si>
    <r>
      <rPr>
        <sz val="10"/>
        <color rgb="FF000000"/>
        <rFont val="等线"/>
        <charset val="134"/>
      </rPr>
      <t>小时费率</t>
    </r>
    <r>
      <rPr>
        <sz val="10"/>
        <color indexed="8"/>
        <rFont val="Arial"/>
        <charset val="134"/>
      </rPr>
      <t>480</t>
    </r>
    <r>
      <rPr>
        <sz val="10"/>
        <color rgb="FF000000"/>
        <rFont val="等线"/>
        <charset val="134"/>
      </rPr>
      <t>元</t>
    </r>
    <r>
      <rPr>
        <sz val="10"/>
        <color rgb="FF000000"/>
        <rFont val="Arial"/>
        <charset val="134"/>
      </rPr>
      <t xml:space="preserve"> </t>
    </r>
    <r>
      <rPr>
        <sz val="10"/>
        <color rgb="FF000000"/>
        <rFont val="等线"/>
        <charset val="134"/>
      </rPr>
      <t>不含税和差旅</t>
    </r>
  </si>
  <si>
    <t>思澎赛企业管理（上海）有限公司</t>
  </si>
  <si>
    <t>Spencer Stuart Star Enterprise Management(Shanghai) Co., Ltd.</t>
  </si>
  <si>
    <r>
      <rPr>
        <sz val="10"/>
        <rFont val="Arial"/>
        <charset val="134"/>
      </rPr>
      <t>2023</t>
    </r>
    <r>
      <rPr>
        <sz val="10"/>
        <rFont val="宋体"/>
        <charset val="134"/>
      </rPr>
      <t>年报审计</t>
    </r>
  </si>
  <si>
    <r>
      <rPr>
        <sz val="10"/>
        <rFont val="宋体"/>
        <charset val="134"/>
      </rPr>
      <t>上海</t>
    </r>
  </si>
  <si>
    <r>
      <rPr>
        <sz val="10"/>
        <color rgb="FF000000"/>
        <rFont val="等线"/>
        <charset val="134"/>
      </rPr>
      <t>世界动物保护协会（英国）北京代表处</t>
    </r>
  </si>
  <si>
    <r>
      <rPr>
        <sz val="10"/>
        <color indexed="8"/>
        <rFont val="Arial"/>
        <charset val="134"/>
      </rPr>
      <t>2023</t>
    </r>
    <r>
      <rPr>
        <sz val="10"/>
        <color indexed="8"/>
        <rFont val="等线"/>
        <charset val="134"/>
      </rPr>
      <t>年报审计</t>
    </r>
  </si>
  <si>
    <r>
      <rPr>
        <sz val="10"/>
        <color rgb="FF000000"/>
        <rFont val="等线"/>
        <charset val="134"/>
      </rPr>
      <t>因福来科技（深圳）有限公司</t>
    </r>
  </si>
  <si>
    <r>
      <rPr>
        <sz val="10"/>
        <color rgb="FF000000"/>
        <rFont val="等线"/>
        <charset val="134"/>
      </rPr>
      <t>河北蒙特费罗导轨有限公司</t>
    </r>
  </si>
  <si>
    <r>
      <rPr>
        <sz val="10"/>
        <color rgb="FF000000"/>
        <rFont val="等线"/>
        <charset val="134"/>
      </rPr>
      <t>北京福泰克环保科技有限公司</t>
    </r>
  </si>
  <si>
    <r>
      <rPr>
        <sz val="10"/>
        <color rgb="FF000000"/>
        <rFont val="等线"/>
        <charset val="134"/>
      </rPr>
      <t>天津峰利蒙瑞特实业有限公司</t>
    </r>
  </si>
  <si>
    <r>
      <rPr>
        <sz val="10"/>
        <color indexed="8"/>
        <rFont val="等线"/>
        <charset val="134"/>
      </rPr>
      <t>埃赋隆半导体（上海）有限公司</t>
    </r>
  </si>
  <si>
    <r>
      <rPr>
        <sz val="10"/>
        <color rgb="FF000000"/>
        <rFont val="等线"/>
        <charset val="134"/>
      </rPr>
      <t>荷兰</t>
    </r>
  </si>
  <si>
    <r>
      <rPr>
        <sz val="10"/>
        <rFont val="Arial"/>
        <charset val="134"/>
      </rPr>
      <t>2024</t>
    </r>
    <r>
      <rPr>
        <sz val="10"/>
        <rFont val="等线"/>
        <charset val="134"/>
      </rPr>
      <t>年财务外包服务：会计，税务</t>
    </r>
  </si>
  <si>
    <r>
      <rPr>
        <sz val="10"/>
        <color indexed="8"/>
        <rFont val="等线"/>
        <charset val="134"/>
      </rPr>
      <t>北京声航软件开发有限公司</t>
    </r>
  </si>
  <si>
    <r>
      <rPr>
        <sz val="10"/>
        <color rgb="FF000000"/>
        <rFont val="等线"/>
        <charset val="134"/>
      </rPr>
      <t>会计，税务，薪酬</t>
    </r>
  </si>
  <si>
    <r>
      <rPr>
        <sz val="10"/>
        <color indexed="8"/>
        <rFont val="等线"/>
        <charset val="134"/>
      </rPr>
      <t>北京尤尼康环球科技有限公司</t>
    </r>
  </si>
  <si>
    <r>
      <rPr>
        <sz val="10"/>
        <rFont val="Arial"/>
        <charset val="134"/>
      </rPr>
      <t>2024</t>
    </r>
    <r>
      <rPr>
        <sz val="10"/>
        <rFont val="等线"/>
        <charset val="134"/>
      </rPr>
      <t>年财务外包：会计，税务</t>
    </r>
  </si>
  <si>
    <r>
      <rPr>
        <sz val="10"/>
        <color indexed="8"/>
        <rFont val="等线"/>
        <charset val="134"/>
      </rPr>
      <t>贝纳得（济南）清洁技术有限公司</t>
    </r>
  </si>
  <si>
    <r>
      <rPr>
        <sz val="10"/>
        <color indexed="8"/>
        <rFont val="等线"/>
        <charset val="134"/>
      </rPr>
      <t>巨溪商务信息咨询（上海）有限公司</t>
    </r>
  </si>
  <si>
    <r>
      <rPr>
        <sz val="10"/>
        <color rgb="FF000000"/>
        <rFont val="等线"/>
        <charset val="134"/>
      </rPr>
      <t>澳大利亚</t>
    </r>
  </si>
  <si>
    <r>
      <rPr>
        <sz val="10"/>
        <color indexed="8"/>
        <rFont val="等线"/>
        <charset val="134"/>
      </rPr>
      <t>齐思工业设计咨询（上海）有限公司</t>
    </r>
  </si>
  <si>
    <r>
      <rPr>
        <sz val="10"/>
        <rFont val="Arial"/>
        <charset val="134"/>
      </rPr>
      <t>2024</t>
    </r>
    <r>
      <rPr>
        <sz val="10"/>
        <rFont val="等线"/>
        <charset val="134"/>
      </rPr>
      <t>年财务外包：会计，税务，薪酬</t>
    </r>
  </si>
  <si>
    <r>
      <rPr>
        <sz val="10"/>
        <color rgb="FF000000"/>
        <rFont val="等线"/>
        <charset val="134"/>
      </rPr>
      <t>香港</t>
    </r>
  </si>
  <si>
    <r>
      <rPr>
        <sz val="10"/>
        <color rgb="FF000000"/>
        <rFont val="等线"/>
        <charset val="134"/>
      </rPr>
      <t>匈牙利</t>
    </r>
  </si>
  <si>
    <t>Ashwani Verma</t>
  </si>
  <si>
    <t xml:space="preserve"> +36301604222
ashwani.verma@crowe.hu</t>
  </si>
  <si>
    <r>
      <rPr>
        <sz val="10"/>
        <color rgb="FF000000"/>
        <rFont val="等线"/>
        <charset val="134"/>
      </rPr>
      <t>供应商信息录入流程外包</t>
    </r>
  </si>
  <si>
    <t>NEEYAMO, INC</t>
  </si>
  <si>
    <r>
      <rPr>
        <sz val="10"/>
        <color rgb="FF000000"/>
        <rFont val="等线"/>
        <charset val="134"/>
      </rPr>
      <t>银行开户</t>
    </r>
  </si>
  <si>
    <t>自主</t>
  </si>
  <si>
    <r>
      <rPr>
        <sz val="10"/>
        <color indexed="8"/>
        <rFont val="等线"/>
        <charset val="134"/>
      </rPr>
      <t>尼亚莫企业管理（上海）有限公司</t>
    </r>
  </si>
  <si>
    <t>Neeyamo Enterprise Management (Shanghai) Co., Ltd.</t>
  </si>
  <si>
    <r>
      <rPr>
        <sz val="10"/>
        <color rgb="FF000000"/>
        <rFont val="Arial"/>
        <charset val="134"/>
      </rPr>
      <t>2024</t>
    </r>
    <r>
      <rPr>
        <sz val="10"/>
        <color rgb="FF000000"/>
        <rFont val="等线"/>
        <charset val="134"/>
      </rPr>
      <t>年财务外包：会计，税务</t>
    </r>
  </si>
  <si>
    <r>
      <rPr>
        <sz val="10"/>
        <color indexed="8"/>
        <rFont val="等线"/>
        <charset val="134"/>
      </rPr>
      <t>爱艺德杰（上海）商务咨询有限公司</t>
    </r>
  </si>
  <si>
    <r>
      <rPr>
        <sz val="10"/>
        <color indexed="8"/>
        <rFont val="宋体"/>
        <charset val="134"/>
      </rPr>
      <t>咨询公司</t>
    </r>
  </si>
  <si>
    <r>
      <rPr>
        <sz val="10"/>
        <color indexed="8"/>
        <rFont val="宋体"/>
        <charset val="134"/>
      </rPr>
      <t>刘胜春</t>
    </r>
  </si>
  <si>
    <r>
      <rPr>
        <sz val="10"/>
        <color rgb="FF000000"/>
        <rFont val="Arial"/>
        <charset val="134"/>
      </rPr>
      <t>2024</t>
    </r>
    <r>
      <rPr>
        <sz val="10"/>
        <color rgb="FF000000"/>
        <rFont val="等线"/>
        <charset val="134"/>
      </rPr>
      <t>年财务外包：会计，税务，薪酬</t>
    </r>
  </si>
  <si>
    <t>漾创采购咨询（东莞市）有限公司</t>
  </si>
  <si>
    <r>
      <rPr>
        <sz val="10"/>
        <color indexed="8"/>
        <rFont val="等线"/>
        <charset val="134"/>
      </rPr>
      <t>漾创采购咨询（东莞市）有限公司</t>
    </r>
  </si>
  <si>
    <r>
      <rPr>
        <sz val="10"/>
        <color indexed="8"/>
        <rFont val="等线"/>
        <charset val="134"/>
      </rPr>
      <t>其他合作单位</t>
    </r>
  </si>
  <si>
    <r>
      <rPr>
        <sz val="10"/>
        <color indexed="8"/>
        <rFont val="宋体"/>
        <charset val="134"/>
      </rPr>
      <t>沈琳</t>
    </r>
  </si>
  <si>
    <r>
      <rPr>
        <sz val="10"/>
        <color rgb="FF000000"/>
        <rFont val="等线"/>
        <charset val="134"/>
      </rPr>
      <t>会计，税务</t>
    </r>
  </si>
  <si>
    <r>
      <rPr>
        <sz val="10"/>
        <color rgb="FF000000"/>
        <rFont val="等线"/>
        <charset val="134"/>
      </rPr>
      <t>东莞</t>
    </r>
  </si>
  <si>
    <r>
      <rPr>
        <sz val="10"/>
        <color indexed="8"/>
        <rFont val="Arial"/>
        <charset val="134"/>
      </rPr>
      <t>2023</t>
    </r>
    <r>
      <rPr>
        <sz val="10"/>
        <color indexed="8"/>
        <rFont val="等线"/>
        <charset val="134"/>
      </rPr>
      <t>年报审计（延续业务）</t>
    </r>
  </si>
  <si>
    <r>
      <rPr>
        <sz val="10"/>
        <rFont val="等线"/>
        <charset val="134"/>
      </rPr>
      <t>陈晓玲</t>
    </r>
  </si>
  <si>
    <r>
      <rPr>
        <sz val="10"/>
        <rFont val="等线"/>
        <charset val="134"/>
      </rPr>
      <t>刘洵子</t>
    </r>
  </si>
  <si>
    <r>
      <rPr>
        <sz val="10"/>
        <color indexed="8"/>
        <rFont val="等线"/>
        <charset val="134"/>
      </rPr>
      <t>增值税普票</t>
    </r>
  </si>
  <si>
    <r>
      <rPr>
        <sz val="10"/>
        <color indexed="8"/>
        <rFont val="Arial"/>
        <charset val="134"/>
      </rPr>
      <t>2023</t>
    </r>
    <r>
      <rPr>
        <sz val="10"/>
        <color indexed="8"/>
        <rFont val="等线"/>
        <charset val="134"/>
      </rPr>
      <t>年税审</t>
    </r>
  </si>
  <si>
    <t>Isabel Nortez (inortes@wegofurther.com)</t>
  </si>
  <si>
    <r>
      <rPr>
        <sz val="10"/>
        <color rgb="FF000000"/>
        <rFont val="等线"/>
        <charset val="134"/>
      </rPr>
      <t>增值税电子票</t>
    </r>
  </si>
  <si>
    <t>三叶科技（天津）有限公司</t>
  </si>
  <si>
    <t>Shamrock Technologies (Tianjin) Inc.</t>
  </si>
  <si>
    <r>
      <rPr>
        <sz val="10"/>
        <color indexed="8"/>
        <rFont val="等线"/>
        <charset val="134"/>
      </rPr>
      <t>三叶科技（天津）有限公司</t>
    </r>
  </si>
  <si>
    <r>
      <rPr>
        <sz val="10"/>
        <color indexed="8"/>
        <rFont val="等线"/>
        <charset val="134"/>
      </rPr>
      <t>化工</t>
    </r>
    <r>
      <rPr>
        <sz val="10"/>
        <color indexed="8"/>
        <rFont val="Arial"/>
        <charset val="134"/>
      </rPr>
      <t>Chemicals</t>
    </r>
  </si>
  <si>
    <r>
      <rPr>
        <sz val="10"/>
        <color indexed="8"/>
        <rFont val="等线"/>
        <charset val="134"/>
      </rPr>
      <t>美国</t>
    </r>
  </si>
  <si>
    <t>Derek Grimm</t>
  </si>
  <si>
    <t>Derek.Grimm@crowe.com</t>
  </si>
  <si>
    <r>
      <rPr>
        <sz val="10"/>
        <rFont val="Arial"/>
        <charset val="134"/>
      </rPr>
      <t>2023</t>
    </r>
    <r>
      <rPr>
        <sz val="10"/>
        <color indexed="8"/>
        <rFont val="等线"/>
        <charset val="134"/>
      </rPr>
      <t>年报审计、税务审计</t>
    </r>
  </si>
  <si>
    <r>
      <rPr>
        <sz val="10"/>
        <color indexed="8"/>
        <rFont val="等线"/>
        <charset val="134"/>
      </rPr>
      <t>由佟总带队，我参与。含税含差旅总包价格；税务公司左振艳报价</t>
    </r>
    <r>
      <rPr>
        <sz val="10"/>
        <color indexed="8"/>
        <rFont val="Arial"/>
        <charset val="134"/>
      </rPr>
      <t>60000</t>
    </r>
    <r>
      <rPr>
        <sz val="10"/>
        <color indexed="8"/>
        <rFont val="等线"/>
        <charset val="134"/>
      </rPr>
      <t>，一共报价</t>
    </r>
    <r>
      <rPr>
        <sz val="10"/>
        <color indexed="8"/>
        <rFont val="Arial"/>
        <charset val="134"/>
      </rPr>
      <t>30</t>
    </r>
    <r>
      <rPr>
        <sz val="10"/>
        <color indexed="8"/>
        <rFont val="等线"/>
        <charset val="134"/>
      </rPr>
      <t>万。</t>
    </r>
  </si>
  <si>
    <r>
      <rPr>
        <sz val="10"/>
        <rFont val="等线"/>
        <charset val="134"/>
      </rPr>
      <t>北京国富会计师事务所（特殊普通合伙）</t>
    </r>
  </si>
  <si>
    <t>Crowe China Certified Public Accountants</t>
  </si>
  <si>
    <r>
      <rPr>
        <sz val="10"/>
        <rFont val="等线"/>
        <charset val="134"/>
      </rPr>
      <t>宜昌达门船舶有限公司</t>
    </r>
  </si>
  <si>
    <t>Damen Yichang Shipyard Co., Ltd</t>
  </si>
  <si>
    <r>
      <rPr>
        <sz val="10"/>
        <color indexed="8"/>
        <rFont val="等线"/>
        <charset val="134"/>
      </rPr>
      <t>国富会计所湖北分所</t>
    </r>
  </si>
  <si>
    <r>
      <rPr>
        <sz val="10"/>
        <rFont val="等线"/>
        <charset val="134"/>
      </rPr>
      <t>王劲松</t>
    </r>
  </si>
  <si>
    <r>
      <rPr>
        <sz val="10"/>
        <rFont val="等线"/>
        <charset val="134"/>
      </rPr>
      <t>审阅英文报告翻译</t>
    </r>
  </si>
  <si>
    <r>
      <rPr>
        <sz val="10"/>
        <rFont val="等线"/>
        <charset val="134"/>
      </rPr>
      <t>内部结算</t>
    </r>
  </si>
  <si>
    <t>Triumph</t>
  </si>
  <si>
    <t>Undisclosed furniture supplier</t>
  </si>
  <si>
    <t>laurence.field@crowe.co.uk</t>
  </si>
  <si>
    <r>
      <rPr>
        <sz val="10"/>
        <color indexed="8"/>
        <rFont val="等线"/>
        <charset val="134"/>
      </rPr>
      <t>内部控制审计</t>
    </r>
  </si>
  <si>
    <r>
      <rPr>
        <sz val="10"/>
        <color indexed="8"/>
        <rFont val="等线"/>
        <charset val="134"/>
      </rPr>
      <t>淮安</t>
    </r>
  </si>
  <si>
    <r>
      <rPr>
        <sz val="10"/>
        <color indexed="8"/>
        <rFont val="等线"/>
        <charset val="134"/>
      </rPr>
      <t>含税价格，差旅实报实销</t>
    </r>
  </si>
  <si>
    <r>
      <rPr>
        <sz val="10"/>
        <rFont val="等线"/>
        <charset val="134"/>
      </rPr>
      <t>斯泰潘（南京）化学有限公司</t>
    </r>
  </si>
  <si>
    <t>Stepan Company (Nanjing)</t>
  </si>
  <si>
    <t xml:space="preserve">Brian Hochberg </t>
  </si>
  <si>
    <t>brian.hochberg@crowe.com</t>
  </si>
  <si>
    <r>
      <rPr>
        <sz val="10"/>
        <color indexed="8"/>
        <rFont val="等线"/>
        <charset val="134"/>
      </rPr>
      <t>内部审计</t>
    </r>
  </si>
  <si>
    <r>
      <rPr>
        <sz val="10"/>
        <rFont val="等线"/>
        <charset val="134"/>
      </rPr>
      <t>内部控制审计（</t>
    </r>
    <r>
      <rPr>
        <sz val="10"/>
        <rFont val="Arial"/>
        <charset val="134"/>
      </rPr>
      <t>SOX &amp; ABAC)</t>
    </r>
  </si>
  <si>
    <r>
      <rPr>
        <sz val="10"/>
        <rFont val="等线"/>
        <charset val="134"/>
      </rPr>
      <t>南京</t>
    </r>
  </si>
  <si>
    <r>
      <rPr>
        <sz val="10"/>
        <color indexed="8"/>
        <rFont val="Arial"/>
        <charset val="134"/>
      </rPr>
      <t>2</t>
    </r>
    <r>
      <rPr>
        <sz val="10"/>
        <rFont val="等线"/>
        <charset val="134"/>
      </rPr>
      <t>人，合计小时费率</t>
    </r>
    <r>
      <rPr>
        <sz val="10"/>
        <rFont val="Arial"/>
        <charset val="134"/>
      </rPr>
      <t>1480</t>
    </r>
    <r>
      <rPr>
        <sz val="10"/>
        <rFont val="等线"/>
        <charset val="134"/>
      </rPr>
      <t>，预计八月两周、十二月一周，无差旅</t>
    </r>
  </si>
  <si>
    <t>CABJ2024-2-9-1</t>
  </si>
  <si>
    <t>Pilmico &amp; Gold Coin Group - Singapore</t>
  </si>
  <si>
    <r>
      <rPr>
        <sz val="10"/>
        <color indexed="8"/>
        <rFont val="等线"/>
        <charset val="134"/>
      </rPr>
      <t>金钱饲料</t>
    </r>
    <r>
      <rPr>
        <sz val="10"/>
        <color indexed="8"/>
        <rFont val="Arial"/>
        <charset val="134"/>
      </rPr>
      <t> </t>
    </r>
    <r>
      <rPr>
        <sz val="10"/>
        <color indexed="8"/>
        <rFont val="等线"/>
        <charset val="134"/>
      </rPr>
      <t>（东莞）有限公司等五家</t>
    </r>
  </si>
  <si>
    <t>Shi Rui Teh
Internal Audit Manager
shirui.teh@aboitiz.com</t>
  </si>
  <si>
    <r>
      <rPr>
        <sz val="10"/>
        <rFont val="等线"/>
        <charset val="134"/>
      </rPr>
      <t>内部控制审计</t>
    </r>
  </si>
  <si>
    <r>
      <rPr>
        <sz val="10"/>
        <color indexed="8"/>
        <rFont val="等线"/>
        <charset val="134"/>
      </rPr>
      <t>东莞、漳州等</t>
    </r>
  </si>
  <si>
    <t>武汉奥普克光通科技有限公司</t>
  </si>
  <si>
    <t>Wuhan OPTICOREINC Optical Communication Technology Co., Ltd.</t>
  </si>
  <si>
    <r>
      <rPr>
        <sz val="10"/>
        <color rgb="FF000000"/>
        <rFont val="等线"/>
        <charset val="134"/>
      </rPr>
      <t>武汉奥普克光通科技有限公司</t>
    </r>
  </si>
  <si>
    <r>
      <rPr>
        <sz val="10"/>
        <color indexed="8"/>
        <rFont val="等线"/>
        <charset val="134"/>
      </rPr>
      <t>韩国上市公司在华子公司</t>
    </r>
  </si>
  <si>
    <t xml:space="preserve">Lily Li
lcg@opticore.co.kr
+86 1366 725 8525 </t>
  </si>
  <si>
    <t>HS Woo</t>
  </si>
  <si>
    <t>hs.woo@hanulac.co.kr</t>
  </si>
  <si>
    <r>
      <rPr>
        <sz val="10"/>
        <color indexed="8"/>
        <rFont val="Arial"/>
        <charset val="134"/>
      </rPr>
      <t>2024</t>
    </r>
    <r>
      <rPr>
        <sz val="10"/>
        <color indexed="8"/>
        <rFont val="等线"/>
        <charset val="134"/>
      </rPr>
      <t>年报审计（</t>
    </r>
    <r>
      <rPr>
        <sz val="10"/>
        <color indexed="8"/>
        <rFont val="Arial"/>
        <charset val="134"/>
      </rPr>
      <t>IFRS</t>
    </r>
    <r>
      <rPr>
        <sz val="10"/>
        <color indexed="8"/>
        <rFont val="等线"/>
        <charset val="134"/>
      </rPr>
      <t>）、集团审计支持。</t>
    </r>
    <r>
      <rPr>
        <sz val="10"/>
        <color indexed="8"/>
        <rFont val="Arial"/>
        <charset val="134"/>
      </rPr>
      <t>2023</t>
    </r>
    <r>
      <rPr>
        <sz val="10"/>
        <color indexed="8"/>
        <rFont val="等线"/>
        <charset val="134"/>
      </rPr>
      <t>年新设公司。</t>
    </r>
  </si>
  <si>
    <r>
      <rPr>
        <sz val="10"/>
        <color indexed="8"/>
        <rFont val="等线"/>
        <charset val="134"/>
      </rPr>
      <t>武汉</t>
    </r>
  </si>
  <si>
    <r>
      <rPr>
        <sz val="10"/>
        <color indexed="8"/>
        <rFont val="等线"/>
        <charset val="134"/>
      </rPr>
      <t>差旅费实报实销</t>
    </r>
  </si>
  <si>
    <r>
      <rPr>
        <sz val="10"/>
        <color rgb="FF000000"/>
        <rFont val="等线"/>
        <charset val="134"/>
      </rPr>
      <t>沃特科（北京）软件有限公司</t>
    </r>
  </si>
  <si>
    <r>
      <rPr>
        <sz val="10"/>
        <rFont val="Arial"/>
        <charset val="134"/>
      </rPr>
      <t>Work</t>
    </r>
    <r>
      <rPr>
        <sz val="10"/>
        <color rgb="FF000000"/>
        <rFont val="Arial"/>
        <charset val="134"/>
      </rPr>
      <t>day (Beijing) Co., Ltd.</t>
    </r>
  </si>
  <si>
    <r>
      <rPr>
        <sz val="10"/>
        <rFont val="Arial"/>
        <charset val="134"/>
      </rPr>
      <t>Work</t>
    </r>
    <r>
      <rPr>
        <sz val="10"/>
        <color rgb="FF000000"/>
        <rFont val="Arial"/>
        <charset val="134"/>
      </rPr>
      <t>day (Beijing) Co.</t>
    </r>
  </si>
  <si>
    <r>
      <rPr>
        <sz val="10"/>
        <color rgb="FF000000"/>
        <rFont val="等线"/>
        <charset val="134"/>
      </rPr>
      <t>爱尔兰</t>
    </r>
  </si>
  <si>
    <t>Crowe Ireland</t>
  </si>
  <si>
    <t>Daniel.murphy@crowe.ie</t>
  </si>
  <si>
    <r>
      <rPr>
        <sz val="10"/>
        <color indexed="8"/>
        <rFont val="Arial"/>
        <charset val="134"/>
      </rPr>
      <t>2024</t>
    </r>
    <r>
      <rPr>
        <sz val="10"/>
        <color rgb="FF000000"/>
        <rFont val="等线"/>
        <charset val="134"/>
      </rPr>
      <t>年报审计</t>
    </r>
  </si>
  <si>
    <r>
      <rPr>
        <sz val="10"/>
        <color rgb="FF000000"/>
        <rFont val="等线"/>
        <charset val="134"/>
      </rPr>
      <t>北京</t>
    </r>
  </si>
  <si>
    <r>
      <rPr>
        <sz val="10"/>
        <color rgb="FF000000"/>
        <rFont val="等线"/>
        <charset val="134"/>
      </rPr>
      <t>含税价</t>
    </r>
    <r>
      <rPr>
        <sz val="10"/>
        <color rgb="FF000000"/>
        <rFont val="Arial"/>
        <charset val="134"/>
      </rPr>
      <t>3740</t>
    </r>
    <r>
      <rPr>
        <sz val="10"/>
        <color rgb="FF000000"/>
        <rFont val="等线"/>
        <charset val="134"/>
      </rPr>
      <t>欧元</t>
    </r>
  </si>
  <si>
    <t>Our inability to demonstrate SOC2 Type2 compliance on our IT systems immediately ruled out our proposal from further consideration.</t>
  </si>
  <si>
    <r>
      <rPr>
        <sz val="10"/>
        <rFont val="Arial"/>
        <charset val="134"/>
      </rPr>
      <t>2024</t>
    </r>
    <r>
      <rPr>
        <sz val="10"/>
        <rFont val="等线"/>
        <charset val="134"/>
      </rPr>
      <t>年审计费用共</t>
    </r>
    <r>
      <rPr>
        <sz val="10"/>
        <rFont val="Arial"/>
        <charset val="134"/>
      </rPr>
      <t>128</t>
    </r>
    <r>
      <rPr>
        <sz val="10"/>
        <rFont val="等线"/>
        <charset val="134"/>
      </rPr>
      <t>万港币，双方各占</t>
    </r>
    <r>
      <rPr>
        <sz val="10"/>
        <rFont val="Arial"/>
        <charset val="134"/>
      </rPr>
      <t>50%</t>
    </r>
    <r>
      <rPr>
        <sz val="10"/>
        <rFont val="等线"/>
        <charset val="134"/>
      </rPr>
      <t>，境外企业由香港国富实施审计，合并审计报告出香港国富签署</t>
    </r>
  </si>
  <si>
    <r>
      <rPr>
        <sz val="10"/>
        <rFont val="宋体"/>
        <charset val="134"/>
      </rPr>
      <t>截止</t>
    </r>
    <r>
      <rPr>
        <sz val="10"/>
        <rFont val="Arial"/>
        <charset val="134"/>
      </rPr>
      <t>2025/5/30</t>
    </r>
    <r>
      <rPr>
        <sz val="10"/>
        <rFont val="宋体"/>
        <charset val="134"/>
      </rPr>
      <t>系统中显示已收款金额为</t>
    </r>
    <r>
      <rPr>
        <sz val="10"/>
        <rFont val="Arial"/>
        <charset val="134"/>
      </rPr>
      <t>474837.6</t>
    </r>
  </si>
  <si>
    <r>
      <rPr>
        <sz val="10"/>
        <color rgb="FF000000"/>
        <rFont val="等线"/>
        <charset val="134"/>
      </rPr>
      <t>林卫红</t>
    </r>
  </si>
  <si>
    <t>Weihong Lin</t>
  </si>
  <si>
    <r>
      <rPr>
        <sz val="10"/>
        <color rgb="FF000000"/>
        <rFont val="等线"/>
        <charset val="134"/>
      </rPr>
      <t>程老师</t>
    </r>
    <r>
      <rPr>
        <sz val="10"/>
        <color rgb="FF000000"/>
        <rFont val="Arial"/>
        <charset val="134"/>
      </rPr>
      <t xml:space="preserve"> </t>
    </r>
    <r>
      <rPr>
        <sz val="10"/>
        <color indexed="8"/>
        <rFont val="Arial"/>
        <charset val="134"/>
      </rPr>
      <t>13607177668/</t>
    </r>
    <r>
      <rPr>
        <sz val="10"/>
        <color rgb="FF000000"/>
        <rFont val="等线"/>
        <charset val="134"/>
      </rPr>
      <t>湖北省武汉市江岸区永泰路</t>
    </r>
    <r>
      <rPr>
        <sz val="10"/>
        <color indexed="8"/>
        <rFont val="Arial"/>
        <charset val="134"/>
      </rPr>
      <t>2</t>
    </r>
    <r>
      <rPr>
        <sz val="10"/>
        <color rgb="FF000000"/>
        <rFont val="等线"/>
        <charset val="134"/>
      </rPr>
      <t>号武汉天地云廷一期</t>
    </r>
    <r>
      <rPr>
        <sz val="10"/>
        <color indexed="8"/>
        <rFont val="Arial"/>
        <charset val="134"/>
      </rPr>
      <t xml:space="preserve">T4-1801 
</t>
    </r>
    <r>
      <rPr>
        <sz val="10"/>
        <color rgb="FF000000"/>
        <rFont val="等线"/>
        <charset val="134"/>
      </rPr>
      <t>孙革</t>
    </r>
    <r>
      <rPr>
        <sz val="10"/>
        <color indexed="8"/>
        <rFont val="Arial"/>
        <charset val="134"/>
      </rPr>
      <t>13871270769</t>
    </r>
  </si>
  <si>
    <r>
      <rPr>
        <sz val="10"/>
        <color indexed="8"/>
        <rFont val="等线"/>
        <charset val="134"/>
      </rPr>
      <t>个人收入证明专项审计</t>
    </r>
  </si>
  <si>
    <r>
      <rPr>
        <sz val="10"/>
        <color rgb="FF000000"/>
        <rFont val="等线"/>
        <charset val="134"/>
      </rPr>
      <t>含税价</t>
    </r>
  </si>
  <si>
    <t>对内-首年</t>
  </si>
  <si>
    <t>Crowe Advartis Tax Advisers Sp. z o.o.</t>
  </si>
  <si>
    <r>
      <rPr>
        <sz val="10"/>
        <color rgb="FFFF0000"/>
        <rFont val="等线"/>
        <charset val="134"/>
      </rPr>
      <t>波兰</t>
    </r>
  </si>
  <si>
    <t>Szymon Lipiński</t>
  </si>
  <si>
    <t>szymon.lipinski@crowe.pl</t>
  </si>
  <si>
    <r>
      <rPr>
        <sz val="10"/>
        <color rgb="FF000000"/>
        <rFont val="等线"/>
        <charset val="134"/>
      </rPr>
      <t>其他</t>
    </r>
  </si>
  <si>
    <r>
      <rPr>
        <sz val="10"/>
        <color rgb="FF000000"/>
        <rFont val="等线"/>
        <charset val="134"/>
      </rPr>
      <t>翻译宣传册和调查问卷</t>
    </r>
  </si>
  <si>
    <t>德威斯特（北京）测控技术有限公司</t>
  </si>
  <si>
    <t>Dewesoft (Beijing) Measurement and Control Technology Co., Ltd.</t>
  </si>
  <si>
    <r>
      <rPr>
        <sz val="10"/>
        <color indexed="8"/>
        <rFont val="等线"/>
        <charset val="134"/>
      </rPr>
      <t>德威斯特（北京）测控技术有限公司</t>
    </r>
  </si>
  <si>
    <r>
      <rPr>
        <sz val="10"/>
        <color rgb="FF000000"/>
        <rFont val="等线"/>
        <charset val="134"/>
      </rPr>
      <t>高建伟</t>
    </r>
  </si>
  <si>
    <r>
      <rPr>
        <sz val="10"/>
        <color rgb="FF000000"/>
        <rFont val="等线"/>
        <charset val="134"/>
      </rPr>
      <t>中国准则中英文报告、</t>
    </r>
    <r>
      <rPr>
        <sz val="10"/>
        <color rgb="FF000000"/>
        <rFont val="Arial"/>
        <charset val="134"/>
      </rPr>
      <t>IFRS</t>
    </r>
    <r>
      <rPr>
        <sz val="10"/>
        <color rgb="FF000000"/>
        <rFont val="等线"/>
        <charset val="134"/>
      </rPr>
      <t>英文报告、</t>
    </r>
    <r>
      <rPr>
        <sz val="10"/>
        <color rgb="FF000000"/>
        <rFont val="Arial"/>
        <charset val="134"/>
      </rPr>
      <t>group reporting package</t>
    </r>
  </si>
  <si>
    <r>
      <rPr>
        <sz val="10"/>
        <color rgb="FF000000"/>
        <rFont val="等线"/>
        <charset val="134"/>
      </rPr>
      <t>北京（西安）</t>
    </r>
  </si>
  <si>
    <r>
      <rPr>
        <sz val="10"/>
        <color rgb="FF000000"/>
        <rFont val="等线"/>
        <charset val="134"/>
      </rPr>
      <t>含税价，差旅实报实销</t>
    </r>
  </si>
  <si>
    <t>特独特（北京）油田设备服务有限公司</t>
  </si>
  <si>
    <t>Tesco Drilling Tool (Beijing) Service Co., Ltd.</t>
  </si>
  <si>
    <r>
      <rPr>
        <sz val="10"/>
        <color rgb="FF000000"/>
        <rFont val="等线"/>
        <charset val="134"/>
      </rPr>
      <t>特独特（北京）油田设备服务有限公司</t>
    </r>
  </si>
  <si>
    <t>meikhum.lee@nabors.com</t>
  </si>
  <si>
    <t>margret.lasong@crowe.my</t>
  </si>
  <si>
    <r>
      <rPr>
        <sz val="10"/>
        <color rgb="FF000000"/>
        <rFont val="等线"/>
        <charset val="134"/>
      </rPr>
      <t>清算审计</t>
    </r>
  </si>
  <si>
    <r>
      <rPr>
        <sz val="10"/>
        <color rgb="FF000000"/>
        <rFont val="等线"/>
        <charset val="134"/>
      </rPr>
      <t>含税价格</t>
    </r>
  </si>
  <si>
    <r>
      <rPr>
        <sz val="10"/>
        <rFont val="等线"/>
        <charset val="134"/>
      </rPr>
      <t>天津长信影视传媒有限公司</t>
    </r>
  </si>
  <si>
    <t>Tianjin Changxin Film &amp; Media Co., Ltd.</t>
  </si>
  <si>
    <r>
      <rPr>
        <sz val="10"/>
        <rFont val="等线"/>
        <charset val="134"/>
      </rPr>
      <t>新加坡</t>
    </r>
  </si>
  <si>
    <r>
      <rPr>
        <sz val="10"/>
        <rFont val="Arial"/>
        <charset val="134"/>
      </rPr>
      <t>Crowe</t>
    </r>
    <r>
      <rPr>
        <sz val="10"/>
        <rFont val="等线"/>
        <charset val="134"/>
      </rPr>
      <t>新加坡所</t>
    </r>
  </si>
  <si>
    <r>
      <rPr>
        <sz val="10"/>
        <color rgb="FF000000"/>
        <rFont val="Arial"/>
        <charset val="134"/>
      </rPr>
      <t>2024</t>
    </r>
    <r>
      <rPr>
        <sz val="10"/>
        <color rgb="FF000000"/>
        <rFont val="等线"/>
        <charset val="134"/>
      </rPr>
      <t>年报审计</t>
    </r>
  </si>
  <si>
    <r>
      <rPr>
        <sz val="10"/>
        <color indexed="8"/>
        <rFont val="等线"/>
        <charset val="134"/>
      </rPr>
      <t>中交马来西亚</t>
    </r>
  </si>
  <si>
    <t>CCC Malaysia</t>
  </si>
  <si>
    <r>
      <rPr>
        <sz val="10"/>
        <color indexed="8"/>
        <rFont val="等线"/>
        <charset val="134"/>
      </rPr>
      <t>中央企业境外实体</t>
    </r>
  </si>
  <si>
    <r>
      <rPr>
        <sz val="10"/>
        <color indexed="8"/>
        <rFont val="等线"/>
        <charset val="134"/>
      </rPr>
      <t>建筑</t>
    </r>
    <r>
      <rPr>
        <sz val="10"/>
        <color indexed="8"/>
        <rFont val="Arial"/>
        <charset val="134"/>
      </rPr>
      <t>Construction</t>
    </r>
  </si>
  <si>
    <r>
      <rPr>
        <sz val="10"/>
        <color indexed="8"/>
        <rFont val="Arial"/>
        <charset val="134"/>
      </rPr>
      <t xml:space="preserve">GUAN Chunliang </t>
    </r>
    <r>
      <rPr>
        <sz val="10"/>
        <color rgb="FF000000"/>
        <rFont val="等线"/>
        <charset val="134"/>
      </rPr>
      <t>管春亮</t>
    </r>
  </si>
  <si>
    <t>CFO</t>
  </si>
  <si>
    <r>
      <rPr>
        <sz val="10"/>
        <color rgb="FF000000"/>
        <rFont val="等线"/>
        <charset val="134"/>
      </rPr>
      <t>董付堂</t>
    </r>
  </si>
  <si>
    <r>
      <rPr>
        <sz val="10"/>
        <color indexed="8"/>
        <rFont val="Arial"/>
        <charset val="134"/>
      </rPr>
      <t>2024</t>
    </r>
    <r>
      <rPr>
        <sz val="10"/>
        <color rgb="FF000000"/>
        <rFont val="等线"/>
        <charset val="134"/>
      </rPr>
      <t>年度审计</t>
    </r>
  </si>
  <si>
    <r>
      <rPr>
        <sz val="10"/>
        <color rgb="FF000000"/>
        <rFont val="宋体"/>
        <charset val="134"/>
      </rPr>
      <t>马来西亚</t>
    </r>
  </si>
  <si>
    <r>
      <rPr>
        <sz val="10"/>
        <color rgb="FF000000"/>
        <rFont val="等线"/>
        <charset val="134"/>
      </rPr>
      <t>吉隆坡</t>
    </r>
  </si>
  <si>
    <r>
      <rPr>
        <sz val="10"/>
        <color rgb="FF000000"/>
        <rFont val="等线"/>
        <charset val="134"/>
      </rPr>
      <t>陈吉祥</t>
    </r>
  </si>
  <si>
    <r>
      <rPr>
        <sz val="10"/>
        <color rgb="FF000000"/>
        <rFont val="等线"/>
        <charset val="134"/>
      </rPr>
      <t>审计总监</t>
    </r>
  </si>
  <si>
    <t>kitseong.chin@crowe.my</t>
  </si>
  <si>
    <r>
      <rPr>
        <sz val="10"/>
        <color rgb="FF000000"/>
        <rFont val="等线"/>
        <charset val="134"/>
      </rPr>
      <t>马来西亚陈吉祥同意</t>
    </r>
    <r>
      <rPr>
        <sz val="10"/>
        <color indexed="8"/>
        <rFont val="Arial"/>
        <charset val="134"/>
      </rPr>
      <t>15%</t>
    </r>
    <r>
      <rPr>
        <sz val="10"/>
        <color rgb="FF000000"/>
        <rFont val="等线"/>
        <charset val="134"/>
      </rPr>
      <t>，但可能要代扣代缴所得税</t>
    </r>
    <r>
      <rPr>
        <sz val="10"/>
        <color rgb="FF000000"/>
        <rFont val="Arial"/>
        <charset val="134"/>
      </rPr>
      <t xml:space="preserve"> </t>
    </r>
    <r>
      <rPr>
        <sz val="10"/>
        <color rgb="FF000000"/>
        <rFont val="等线"/>
        <charset val="134"/>
      </rPr>
      <t>。我询问了</t>
    </r>
    <r>
      <rPr>
        <sz val="10"/>
        <color rgb="FF000000"/>
        <rFont val="Arial"/>
        <charset val="134"/>
      </rPr>
      <t>17%</t>
    </r>
    <r>
      <rPr>
        <sz val="10"/>
        <color rgb="FF000000"/>
        <rFont val="等线"/>
        <charset val="134"/>
      </rPr>
      <t>（到手</t>
    </r>
    <r>
      <rPr>
        <sz val="10"/>
        <color rgb="FF000000"/>
        <rFont val="Arial"/>
        <charset val="134"/>
      </rPr>
      <t>15%</t>
    </r>
    <r>
      <rPr>
        <sz val="10"/>
        <color rgb="FF000000"/>
        <rFont val="等线"/>
        <charset val="134"/>
      </rPr>
      <t>），他说要看报价水平。</t>
    </r>
  </si>
  <si>
    <t>MYR</t>
  </si>
  <si>
    <r>
      <rPr>
        <sz val="10"/>
        <rFont val="Arial"/>
        <charset val="134"/>
      </rPr>
      <t>2024</t>
    </r>
    <r>
      <rPr>
        <sz val="10"/>
        <rFont val="宋体"/>
        <charset val="134"/>
      </rPr>
      <t>年美国会计准则审计</t>
    </r>
  </si>
  <si>
    <r>
      <rPr>
        <sz val="10"/>
        <rFont val="等线"/>
        <charset val="134"/>
      </rPr>
      <t>英国建筑研究有限公司北京代表处</t>
    </r>
    <r>
      <rPr>
        <sz val="10"/>
        <rFont val="Arial"/>
        <charset val="134"/>
      </rPr>
      <t xml:space="preserve">   </t>
    </r>
  </si>
  <si>
    <t>UK Architecture Research Co., Ltd. Beijing Representative Office</t>
  </si>
  <si>
    <r>
      <rPr>
        <sz val="10"/>
        <color indexed="8"/>
        <rFont val="Arial"/>
        <charset val="134"/>
      </rPr>
      <t>2021-2024</t>
    </r>
    <r>
      <rPr>
        <sz val="10"/>
        <rFont val="等线"/>
        <charset val="134"/>
      </rPr>
      <t>年度审计（小企业会计准则），即将注销</t>
    </r>
  </si>
  <si>
    <r>
      <rPr>
        <sz val="10"/>
        <rFont val="等线"/>
        <charset val="134"/>
      </rPr>
      <t>含税价格</t>
    </r>
  </si>
  <si>
    <t>CABJ2025-2-5-1</t>
  </si>
  <si>
    <r>
      <rPr>
        <sz val="10"/>
        <color indexed="8"/>
        <rFont val="宋体"/>
        <charset val="134"/>
      </rPr>
      <t>安斯泰来制药集团</t>
    </r>
  </si>
  <si>
    <t>Astellas Pharma Inc.</t>
  </si>
  <si>
    <t xml:space="preserve"> Astellas Pharma Inc.</t>
  </si>
  <si>
    <r>
      <rPr>
        <sz val="10"/>
        <color rgb="FF000000"/>
        <rFont val="等线"/>
        <charset val="134"/>
      </rPr>
      <t>是</t>
    </r>
  </si>
  <si>
    <r>
      <rPr>
        <sz val="10"/>
        <color indexed="8"/>
        <rFont val="宋体"/>
        <charset val="134"/>
      </rPr>
      <t>东京证交所</t>
    </r>
  </si>
  <si>
    <t>TYO:4503</t>
  </si>
  <si>
    <t>365亿元（含）以上</t>
  </si>
  <si>
    <t>Mike Varney</t>
  </si>
  <si>
    <t>ILP</t>
  </si>
  <si>
    <t>mike.varney@crowe.com
+12166237500</t>
  </si>
  <si>
    <t>LOST-失败</t>
  </si>
  <si>
    <r>
      <rPr>
        <sz val="10"/>
        <color indexed="8"/>
        <rFont val="Arial"/>
        <charset val="134"/>
      </rPr>
      <t>global J-SOX compliance</t>
    </r>
    <r>
      <rPr>
        <sz val="10"/>
        <color rgb="FF000000"/>
        <rFont val="等线"/>
        <charset val="134"/>
      </rPr>
      <t>，三年期</t>
    </r>
  </si>
  <si>
    <r>
      <rPr>
        <sz val="10"/>
        <color rgb="FF000000"/>
        <rFont val="等线"/>
        <charset val="134"/>
      </rPr>
      <t>与美国、日本、英国联合投标（美国牵头），按小时报价，预估中国总价为</t>
    </r>
    <r>
      <rPr>
        <sz val="10"/>
        <color rgb="FF000000"/>
        <rFont val="Arial"/>
        <charset val="134"/>
      </rPr>
      <t>208</t>
    </r>
    <r>
      <rPr>
        <sz val="10"/>
        <color rgb="FF000000"/>
        <rFont val="等线"/>
        <charset val="134"/>
      </rPr>
      <t>万</t>
    </r>
  </si>
  <si>
    <t>5、其他，请说明</t>
  </si>
  <si>
    <r>
      <rPr>
        <sz val="10"/>
        <color indexed="8"/>
        <rFont val="Arial"/>
        <charset val="134"/>
      </rPr>
      <t>we did win pieces of the JSox work in the US and Europe, and then Deloitte won the work in Asia (they were the incumbents for China and replaced PWC in Japan)</t>
    </r>
    <r>
      <rPr>
        <sz val="10"/>
        <color rgb="FF0E2841"/>
        <rFont val="宋体"/>
        <charset val="134"/>
      </rPr>
      <t>。</t>
    </r>
    <r>
      <rPr>
        <sz val="10"/>
        <color rgb="FF0E2841"/>
        <rFont val="Arial"/>
        <charset val="134"/>
      </rPr>
      <t>Now the good news – it is a three agreement and they are looking to ways to move more work to other cost efficient countries/locations.  So stay tuned on that. The second element we are also doing an SOW for operational audit work, so hopefully we will have some work across the team for this area.</t>
    </r>
  </si>
  <si>
    <r>
      <rPr>
        <sz val="10"/>
        <color indexed="8"/>
        <rFont val="等线"/>
        <charset val="134"/>
      </rPr>
      <t>学集教育咨询（北京）有限公司</t>
    </r>
  </si>
  <si>
    <t>Study Group (Beijing) Limited</t>
  </si>
  <si>
    <r>
      <rPr>
        <sz val="10"/>
        <color indexed="8"/>
        <rFont val="等线"/>
        <charset val="134"/>
      </rPr>
      <t>教育</t>
    </r>
    <r>
      <rPr>
        <sz val="10"/>
        <color indexed="8"/>
        <rFont val="Arial"/>
        <charset val="134"/>
      </rPr>
      <t>Education</t>
    </r>
  </si>
  <si>
    <t>Sarah Riches &lt;Sarah.Riches@crowe.co.uk&gt;</t>
  </si>
  <si>
    <r>
      <rPr>
        <sz val="10"/>
        <color indexed="8"/>
        <rFont val="Arial"/>
        <charset val="134"/>
      </rPr>
      <t>WON-</t>
    </r>
    <r>
      <rPr>
        <sz val="10"/>
        <color rgb="FF000000"/>
        <rFont val="等线"/>
        <charset val="134"/>
      </rPr>
      <t>成功</t>
    </r>
  </si>
  <si>
    <r>
      <rPr>
        <sz val="10"/>
        <color indexed="8"/>
        <rFont val="Arial"/>
        <charset val="134"/>
      </rPr>
      <t>2024</t>
    </r>
    <r>
      <rPr>
        <sz val="10"/>
        <color rgb="FF000000"/>
        <rFont val="等线"/>
        <charset val="134"/>
      </rPr>
      <t>年报审计（法定审计），出中英文报告</t>
    </r>
  </si>
  <si>
    <r>
      <rPr>
        <sz val="10"/>
        <color rgb="FF000000"/>
        <rFont val="等线"/>
        <charset val="134"/>
      </rPr>
      <t>远程</t>
    </r>
  </si>
  <si>
    <r>
      <rPr>
        <sz val="10"/>
        <rFont val="宋体"/>
        <charset val="134"/>
      </rPr>
      <t>第一批√</t>
    </r>
  </si>
  <si>
    <r>
      <rPr>
        <sz val="10"/>
        <rFont val="等线"/>
        <charset val="134"/>
      </rPr>
      <t>施坦威钢琴亚太有限公司</t>
    </r>
  </si>
  <si>
    <r>
      <rPr>
        <sz val="10"/>
        <rFont val="等线"/>
        <charset val="134"/>
      </rPr>
      <t>其他境外审计业务</t>
    </r>
  </si>
  <si>
    <r>
      <rPr>
        <sz val="10"/>
        <rFont val="Arial"/>
        <charset val="134"/>
      </rPr>
      <t>2024</t>
    </r>
    <r>
      <rPr>
        <sz val="10"/>
        <rFont val="等线"/>
        <charset val="134"/>
      </rPr>
      <t>年法定审计</t>
    </r>
  </si>
  <si>
    <r>
      <rPr>
        <sz val="10"/>
        <rFont val="宋体"/>
        <charset val="134"/>
      </rPr>
      <t>中国</t>
    </r>
  </si>
  <si>
    <r>
      <rPr>
        <sz val="10"/>
        <rFont val="Arial"/>
        <charset val="134"/>
      </rPr>
      <t>2022-2024</t>
    </r>
    <r>
      <rPr>
        <sz val="10"/>
        <rFont val="等线"/>
        <charset val="134"/>
      </rPr>
      <t>年度三个年度审计，每年报价均为</t>
    </r>
    <r>
      <rPr>
        <sz val="10"/>
        <rFont val="Arial"/>
        <charset val="134"/>
      </rPr>
      <t>152534</t>
    </r>
    <r>
      <rPr>
        <sz val="10"/>
        <rFont val="等线"/>
        <charset val="134"/>
      </rPr>
      <t>元（含税），中国法定审计。</t>
    </r>
  </si>
  <si>
    <r>
      <rPr>
        <sz val="10"/>
        <color indexed="8"/>
        <rFont val="Arial"/>
        <charset val="134"/>
      </rPr>
      <t>2024</t>
    </r>
    <r>
      <rPr>
        <sz val="10"/>
        <color rgb="FF000000"/>
        <rFont val="等线"/>
        <charset val="134"/>
      </rPr>
      <t>年美国会计准则审计，根据美国所指令编制底稿，无需出具报告</t>
    </r>
  </si>
  <si>
    <r>
      <rPr>
        <sz val="10"/>
        <rFont val="Arial"/>
        <charset val="134"/>
      </rPr>
      <t>2023</t>
    </r>
    <r>
      <rPr>
        <sz val="10"/>
        <rFont val="等线"/>
        <charset val="134"/>
      </rPr>
      <t>年法定审计</t>
    </r>
  </si>
  <si>
    <t>Enrome LLP</t>
  </si>
  <si>
    <t>境外企业</t>
  </si>
  <si>
    <t>广东省大树云投资控股集团有限公司</t>
  </si>
  <si>
    <t>Guangdong Big Tree Cloud Investment Holding Group Co., LTD</t>
  </si>
  <si>
    <t>境外上市公司（含港澳台）</t>
  </si>
  <si>
    <r>
      <rPr>
        <sz val="10"/>
        <rFont val="宋体"/>
        <charset val="134"/>
      </rPr>
      <t>是</t>
    </r>
  </si>
  <si>
    <t>纳斯达克</t>
  </si>
  <si>
    <t>DSY</t>
  </si>
  <si>
    <t>科技与通讯Technology &amp; Telecommunications</t>
  </si>
  <si>
    <r>
      <rPr>
        <sz val="10"/>
        <rFont val="宋体"/>
        <charset val="134"/>
      </rPr>
      <t>国富会计所厦门分所</t>
    </r>
  </si>
  <si>
    <r>
      <rPr>
        <sz val="10"/>
        <rFont val="Arial"/>
        <charset val="134"/>
      </rPr>
      <t>2023-2024</t>
    </r>
    <r>
      <rPr>
        <sz val="10"/>
        <rFont val="宋体"/>
        <charset val="134"/>
      </rPr>
      <t>年度协助境外所对</t>
    </r>
    <r>
      <rPr>
        <sz val="10"/>
        <rFont val="Arial"/>
        <charset val="134"/>
      </rPr>
      <t>41</t>
    </r>
    <r>
      <rPr>
        <sz val="10"/>
        <rFont val="宋体"/>
        <charset val="134"/>
      </rPr>
      <t>家企业进行发函及财政报备</t>
    </r>
  </si>
  <si>
    <r>
      <rPr>
        <sz val="10"/>
        <rFont val="宋体"/>
        <charset val="134"/>
      </rPr>
      <t>厦门</t>
    </r>
  </si>
  <si>
    <r>
      <rPr>
        <sz val="10"/>
        <rFont val="宋体"/>
        <charset val="134"/>
      </rPr>
      <t>国富会计所</t>
    </r>
  </si>
  <si>
    <r>
      <rPr>
        <sz val="10"/>
        <rFont val="宋体"/>
        <charset val="134"/>
      </rPr>
      <t>厦门分所</t>
    </r>
  </si>
  <si>
    <r>
      <rPr>
        <sz val="10"/>
        <rFont val="宋体"/>
        <charset val="134"/>
      </rPr>
      <t>傅钦毅</t>
    </r>
  </si>
  <si>
    <r>
      <rPr>
        <sz val="10"/>
        <rFont val="宋体"/>
        <charset val="134"/>
      </rPr>
      <t>共</t>
    </r>
    <r>
      <rPr>
        <sz val="10"/>
        <rFont val="Arial"/>
        <charset val="134"/>
      </rPr>
      <t>41</t>
    </r>
    <r>
      <rPr>
        <sz val="10"/>
        <rFont val="宋体"/>
        <charset val="134"/>
      </rPr>
      <t>家，合计报价</t>
    </r>
    <r>
      <rPr>
        <sz val="10"/>
        <rFont val="Arial"/>
        <charset val="134"/>
      </rPr>
      <t>50000</t>
    </r>
    <r>
      <rPr>
        <sz val="10"/>
        <rFont val="宋体"/>
        <charset val="134"/>
      </rPr>
      <t>美金，按进度收款</t>
    </r>
  </si>
  <si>
    <t>USD</t>
  </si>
  <si>
    <r>
      <rPr>
        <sz val="10"/>
        <rFont val="Arial"/>
        <charset val="134"/>
      </rPr>
      <t>2025</t>
    </r>
    <r>
      <rPr>
        <sz val="10"/>
        <rFont val="宋体"/>
        <charset val="134"/>
      </rPr>
      <t>年财政部报备，报在</t>
    </r>
    <r>
      <rPr>
        <sz val="10"/>
        <rFont val="Arial"/>
        <charset val="134"/>
      </rPr>
      <t>2024</t>
    </r>
    <r>
      <rPr>
        <sz val="10"/>
        <rFont val="宋体"/>
        <charset val="134"/>
      </rPr>
      <t>年度</t>
    </r>
  </si>
  <si>
    <t>江西大自然制药有限公司</t>
  </si>
  <si>
    <t>Universe Pharmaceuticals INC</t>
  </si>
  <si>
    <r>
      <rPr>
        <sz val="10"/>
        <rFont val="宋体"/>
        <charset val="134"/>
      </rPr>
      <t>纳斯达克</t>
    </r>
  </si>
  <si>
    <r>
      <rPr>
        <sz val="10"/>
        <rFont val="宋体"/>
        <charset val="134"/>
      </rPr>
      <t>大自然药业</t>
    </r>
    <r>
      <rPr>
        <sz val="10"/>
        <rFont val="Arial"/>
        <charset val="134"/>
      </rPr>
      <t>/UPC</t>
    </r>
  </si>
  <si>
    <t>制药业Pharmaceuticals</t>
  </si>
  <si>
    <t>内地企业境外上市审计业务</t>
  </si>
  <si>
    <r>
      <rPr>
        <sz val="10"/>
        <rFont val="Arial"/>
        <charset val="134"/>
      </rPr>
      <t>2023-2024</t>
    </r>
    <r>
      <rPr>
        <sz val="10"/>
        <rFont val="宋体"/>
        <charset val="134"/>
      </rPr>
      <t>年度协助境外所对</t>
    </r>
    <r>
      <rPr>
        <sz val="10"/>
        <rFont val="Arial"/>
        <charset val="134"/>
      </rPr>
      <t>18</t>
    </r>
    <r>
      <rPr>
        <sz val="10"/>
        <rFont val="宋体"/>
        <charset val="134"/>
      </rPr>
      <t>家企业进行发函及财政报备（第二批次）</t>
    </r>
  </si>
  <si>
    <r>
      <rPr>
        <sz val="10"/>
        <rFont val="宋体"/>
        <charset val="134"/>
      </rPr>
      <t>共</t>
    </r>
    <r>
      <rPr>
        <sz val="10"/>
        <rFont val="Arial"/>
        <charset val="134"/>
      </rPr>
      <t>18</t>
    </r>
    <r>
      <rPr>
        <sz val="10"/>
        <rFont val="宋体"/>
        <charset val="134"/>
      </rPr>
      <t>家，合计报价</t>
    </r>
    <r>
      <rPr>
        <sz val="10"/>
        <rFont val="Arial"/>
        <charset val="134"/>
      </rPr>
      <t>54000</t>
    </r>
    <r>
      <rPr>
        <sz val="10"/>
        <rFont val="宋体"/>
        <charset val="134"/>
      </rPr>
      <t>美金，按进度收款（第二批次合同）</t>
    </r>
  </si>
  <si>
    <t>伊瓦特机器人设备制造有限公司</t>
  </si>
  <si>
    <t>Ewatt Robot Equipment Co., Ltd.</t>
  </si>
  <si>
    <r>
      <rPr>
        <sz val="10"/>
        <rFont val="宋体"/>
        <charset val="134"/>
      </rPr>
      <t>母公司纳斯达克上市</t>
    </r>
    <r>
      <rPr>
        <sz val="10"/>
        <rFont val="Arial"/>
        <charset val="134"/>
      </rPr>
      <t>INLF</t>
    </r>
  </si>
  <si>
    <r>
      <rPr>
        <sz val="10"/>
        <rFont val="Arial"/>
        <charset val="134"/>
      </rPr>
      <t>2024-2025</t>
    </r>
    <r>
      <rPr>
        <sz val="10"/>
        <rFont val="宋体"/>
        <charset val="134"/>
      </rPr>
      <t>年度协助境外所对</t>
    </r>
    <r>
      <rPr>
        <sz val="10"/>
        <rFont val="Arial"/>
        <charset val="134"/>
      </rPr>
      <t>8</t>
    </r>
    <r>
      <rPr>
        <sz val="10"/>
        <rFont val="宋体"/>
        <charset val="134"/>
      </rPr>
      <t>家企业进行发函及财政报备</t>
    </r>
  </si>
  <si>
    <r>
      <rPr>
        <sz val="10"/>
        <rFont val="宋体"/>
        <charset val="134"/>
      </rPr>
      <t>共</t>
    </r>
    <r>
      <rPr>
        <sz val="10"/>
        <rFont val="Arial"/>
        <charset val="134"/>
      </rPr>
      <t>8</t>
    </r>
    <r>
      <rPr>
        <sz val="10"/>
        <rFont val="宋体"/>
        <charset val="134"/>
      </rPr>
      <t>家，合计</t>
    </r>
    <r>
      <rPr>
        <sz val="10"/>
        <rFont val="Arial"/>
        <charset val="134"/>
      </rPr>
      <t>24000</t>
    </r>
    <r>
      <rPr>
        <sz val="10"/>
        <rFont val="宋体"/>
        <charset val="134"/>
      </rPr>
      <t>美金，按进度收款</t>
    </r>
  </si>
  <si>
    <r>
      <rPr>
        <sz val="10"/>
        <color rgb="FFFF0000"/>
        <rFont val="Arial"/>
        <charset val="134"/>
      </rPr>
      <t>2025</t>
    </r>
    <r>
      <rPr>
        <sz val="10"/>
        <color rgb="FFFF0000"/>
        <rFont val="宋体"/>
        <charset val="134"/>
      </rPr>
      <t>年财政部报备，部分（</t>
    </r>
    <r>
      <rPr>
        <sz val="10"/>
        <color rgb="FFFF0000"/>
        <rFont val="Arial"/>
        <charset val="134"/>
      </rPr>
      <t>2.57</t>
    </r>
    <r>
      <rPr>
        <sz val="10"/>
        <color rgb="FFFF0000"/>
        <rFont val="宋体"/>
        <charset val="134"/>
      </rPr>
      <t>万元）报在</t>
    </r>
    <r>
      <rPr>
        <sz val="10"/>
        <color rgb="FFFF0000"/>
        <rFont val="Arial"/>
        <charset val="134"/>
      </rPr>
      <t>2024</t>
    </r>
    <r>
      <rPr>
        <sz val="10"/>
        <color rgb="FFFF0000"/>
        <rFont val="宋体"/>
        <charset val="134"/>
      </rPr>
      <t>年度。（</t>
    </r>
    <r>
      <rPr>
        <sz val="10"/>
        <color rgb="FFFF0000"/>
        <rFont val="Arial"/>
        <charset val="134"/>
      </rPr>
      <t>2024</t>
    </r>
    <r>
      <rPr>
        <sz val="10"/>
        <color rgb="FFFF0000"/>
        <rFont val="宋体"/>
        <charset val="134"/>
      </rPr>
      <t>年合计报备</t>
    </r>
    <r>
      <rPr>
        <sz val="10"/>
        <color rgb="FFFF0000"/>
        <rFont val="Arial"/>
        <charset val="134"/>
      </rPr>
      <t>77</t>
    </r>
    <r>
      <rPr>
        <sz val="10"/>
        <color rgb="FFFF0000"/>
        <rFont val="宋体"/>
        <charset val="134"/>
      </rPr>
      <t>万元）</t>
    </r>
  </si>
  <si>
    <t>中汇安达会计师事务所有限公司</t>
  </si>
  <si>
    <t>Zhonghui Anda CPA Limited</t>
  </si>
  <si>
    <r>
      <rPr>
        <sz val="10"/>
        <rFont val="宋体"/>
        <charset val="134"/>
      </rPr>
      <t>杭州诺辉健康科技有限公司</t>
    </r>
    <r>
      <rPr>
        <sz val="10"/>
        <rFont val="Arial"/>
        <charset val="134"/>
      </rPr>
      <t xml:space="preserve"> </t>
    </r>
  </si>
  <si>
    <t>Hangzhou New Horizon Health Technology Co.,Ltd</t>
  </si>
  <si>
    <r>
      <rPr>
        <sz val="10"/>
        <rFont val="宋体"/>
        <charset val="134"/>
      </rPr>
      <t>香港证交所</t>
    </r>
  </si>
  <si>
    <r>
      <rPr>
        <sz val="10"/>
        <rFont val="宋体"/>
        <charset val="134"/>
      </rPr>
      <t>诺辉健康</t>
    </r>
    <r>
      <rPr>
        <sz val="10"/>
        <rFont val="Arial"/>
        <charset val="134"/>
      </rPr>
      <t>/6606</t>
    </r>
  </si>
  <si>
    <r>
      <rPr>
        <sz val="10"/>
        <rFont val="Arial"/>
        <charset val="134"/>
      </rPr>
      <t>2023</t>
    </r>
    <r>
      <rPr>
        <sz val="10"/>
        <rFont val="宋体"/>
        <charset val="134"/>
      </rPr>
      <t>年度年审协作，参与部分审计工作底稿编制</t>
    </r>
  </si>
  <si>
    <r>
      <rPr>
        <sz val="10"/>
        <rFont val="宋体"/>
        <charset val="134"/>
      </rPr>
      <t>杭州</t>
    </r>
  </si>
  <si>
    <r>
      <rPr>
        <sz val="10"/>
        <rFont val="宋体"/>
        <charset val="134"/>
      </rPr>
      <t>合计</t>
    </r>
    <r>
      <rPr>
        <sz val="10"/>
        <rFont val="Arial"/>
        <charset val="134"/>
      </rPr>
      <t>200</t>
    </r>
    <r>
      <rPr>
        <sz val="10"/>
        <rFont val="宋体"/>
        <charset val="134"/>
      </rPr>
      <t>万，分期付款有预付</t>
    </r>
  </si>
  <si>
    <r>
      <rPr>
        <sz val="10"/>
        <color rgb="FFFF0000"/>
        <rFont val="Arial"/>
        <charset val="134"/>
      </rPr>
      <t>2025</t>
    </r>
    <r>
      <rPr>
        <sz val="10"/>
        <color rgb="FFFF0000"/>
        <rFont val="宋体"/>
        <charset val="134"/>
      </rPr>
      <t>年财政部报备，报在</t>
    </r>
    <r>
      <rPr>
        <sz val="10"/>
        <color rgb="FFFF0000"/>
        <rFont val="Arial"/>
        <charset val="134"/>
      </rPr>
      <t>2024</t>
    </r>
    <r>
      <rPr>
        <sz val="10"/>
        <color rgb="FFFF0000"/>
        <rFont val="宋体"/>
        <charset val="134"/>
      </rPr>
      <t>年度（实际</t>
    </r>
    <r>
      <rPr>
        <sz val="10"/>
        <color rgb="FFFF0000"/>
        <rFont val="Arial"/>
        <charset val="134"/>
      </rPr>
      <t>2024</t>
    </r>
    <r>
      <rPr>
        <sz val="10"/>
        <color rgb="FFFF0000"/>
        <rFont val="宋体"/>
        <charset val="134"/>
      </rPr>
      <t>年度预收款为</t>
    </r>
    <r>
      <rPr>
        <sz val="10"/>
        <color rgb="FFFF0000"/>
        <rFont val="Arial"/>
        <charset val="134"/>
      </rPr>
      <t>100</t>
    </r>
    <r>
      <rPr>
        <sz val="10"/>
        <color rgb="FFFF0000"/>
        <rFont val="宋体"/>
        <charset val="134"/>
      </rPr>
      <t>万元）</t>
    </r>
  </si>
  <si>
    <t>北京花房科技有限公司</t>
  </si>
  <si>
    <t>Huafang Group Inc</t>
  </si>
  <si>
    <r>
      <rPr>
        <sz val="10"/>
        <rFont val="宋体"/>
        <charset val="134"/>
      </rPr>
      <t>花房集团</t>
    </r>
    <r>
      <rPr>
        <sz val="10"/>
        <rFont val="Arial"/>
        <charset val="134"/>
      </rPr>
      <t>/3611</t>
    </r>
  </si>
  <si>
    <t>媒体Media</t>
  </si>
  <si>
    <r>
      <rPr>
        <sz val="10"/>
        <rFont val="宋体"/>
        <charset val="134"/>
      </rPr>
      <t>北京</t>
    </r>
  </si>
  <si>
    <t>不含差旅和税费，分期付款有预付</t>
  </si>
  <si>
    <t>北京金宝世纪企业管理有限公司</t>
  </si>
  <si>
    <t>Beijing Jinbao Century Enterprise Management Co., Ltd.</t>
  </si>
  <si>
    <r>
      <rPr>
        <sz val="10"/>
        <rFont val="宋体"/>
        <charset val="134"/>
      </rPr>
      <t>母公司香港上市，金泰能源控股</t>
    </r>
    <r>
      <rPr>
        <sz val="10"/>
        <rFont val="Arial"/>
        <charset val="134"/>
      </rPr>
      <t>/2728</t>
    </r>
  </si>
  <si>
    <t>专业服务Professional Services</t>
  </si>
  <si>
    <r>
      <rPr>
        <sz val="10"/>
        <rFont val="Arial"/>
        <charset val="134"/>
      </rPr>
      <t>59.8</t>
    </r>
    <r>
      <rPr>
        <sz val="10"/>
        <rFont val="宋体"/>
        <charset val="134"/>
      </rPr>
      <t>万元不含税和差旅，分期付款，签合同时预付</t>
    </r>
    <r>
      <rPr>
        <sz val="10"/>
        <rFont val="Arial"/>
        <charset val="134"/>
      </rPr>
      <t>16.1</t>
    </r>
    <r>
      <rPr>
        <sz val="10"/>
        <rFont val="宋体"/>
        <charset val="134"/>
      </rPr>
      <t>万元</t>
    </r>
  </si>
  <si>
    <r>
      <rPr>
        <sz val="10"/>
        <rFont val="Arial"/>
        <charset val="134"/>
      </rPr>
      <t>2025</t>
    </r>
    <r>
      <rPr>
        <sz val="10"/>
        <rFont val="宋体"/>
        <charset val="134"/>
      </rPr>
      <t>年财政部报备，报在</t>
    </r>
    <r>
      <rPr>
        <sz val="10"/>
        <rFont val="Arial"/>
        <charset val="134"/>
      </rPr>
      <t>2024</t>
    </r>
    <r>
      <rPr>
        <sz val="10"/>
        <rFont val="宋体"/>
        <charset val="134"/>
      </rPr>
      <t>年度</t>
    </r>
    <r>
      <rPr>
        <sz val="10"/>
        <rFont val="Arial"/>
        <charset val="134"/>
      </rPr>
      <t>47.7</t>
    </r>
    <r>
      <rPr>
        <sz val="10"/>
        <rFont val="宋体"/>
        <charset val="134"/>
      </rPr>
      <t>万元，因为含</t>
    </r>
    <r>
      <rPr>
        <sz val="10"/>
        <rFont val="Arial"/>
        <charset val="134"/>
      </rPr>
      <t>23</t>
    </r>
    <r>
      <rPr>
        <sz val="10"/>
        <rFont val="宋体"/>
        <charset val="134"/>
      </rPr>
      <t>年签合同时预收的</t>
    </r>
    <r>
      <rPr>
        <sz val="10"/>
        <rFont val="Arial"/>
        <charset val="134"/>
      </rPr>
      <t>16.1</t>
    </r>
    <r>
      <rPr>
        <sz val="10"/>
        <rFont val="宋体"/>
        <charset val="134"/>
      </rPr>
      <t>万元，误差较小</t>
    </r>
  </si>
  <si>
    <r>
      <rPr>
        <sz val="10"/>
        <rFont val="宋体"/>
        <charset val="134"/>
      </rPr>
      <t>北京金宝世纪企业管理有限公司</t>
    </r>
  </si>
  <si>
    <r>
      <rPr>
        <sz val="10"/>
        <rFont val="Arial"/>
        <charset val="134"/>
      </rPr>
      <t>2024</t>
    </r>
    <r>
      <rPr>
        <sz val="10"/>
        <rFont val="宋体"/>
        <charset val="134"/>
      </rPr>
      <t>年度年审协作，参与部分审计工作底稿编制</t>
    </r>
  </si>
  <si>
    <r>
      <rPr>
        <sz val="10"/>
        <rFont val="Arial"/>
        <charset val="134"/>
      </rPr>
      <t>60.09</t>
    </r>
    <r>
      <rPr>
        <sz val="10"/>
        <rFont val="宋体"/>
        <charset val="134"/>
      </rPr>
      <t>万元不含税和差旅，分期付款，签合同时预付</t>
    </r>
    <r>
      <rPr>
        <sz val="10"/>
        <rFont val="Arial"/>
        <charset val="134"/>
      </rPr>
      <t>16.18</t>
    </r>
    <r>
      <rPr>
        <sz val="10"/>
        <rFont val="宋体"/>
        <charset val="134"/>
      </rPr>
      <t>万元</t>
    </r>
  </si>
  <si>
    <t>福建三爱生物科技有限公司</t>
  </si>
  <si>
    <t>Fujian Sanai Biotechnology Co., Ltd.</t>
  </si>
  <si>
    <r>
      <rPr>
        <sz val="10"/>
        <rFont val="宋体"/>
        <charset val="134"/>
      </rPr>
      <t>母公司香港上市，三爱健康</t>
    </r>
    <r>
      <rPr>
        <sz val="10"/>
        <rFont val="Arial"/>
        <charset val="134"/>
      </rPr>
      <t>/1889</t>
    </r>
  </si>
  <si>
    <r>
      <rPr>
        <sz val="10"/>
        <rFont val="Arial"/>
        <charset val="134"/>
      </rPr>
      <t>2020</t>
    </r>
    <r>
      <rPr>
        <sz val="10"/>
        <rFont val="宋体"/>
        <charset val="134"/>
      </rPr>
      <t>年</t>
    </r>
    <r>
      <rPr>
        <sz val="10"/>
        <rFont val="Arial"/>
        <charset val="134"/>
      </rPr>
      <t>1</t>
    </r>
    <r>
      <rPr>
        <sz val="10"/>
        <rFont val="宋体"/>
        <charset val="134"/>
      </rPr>
      <t>月</t>
    </r>
    <r>
      <rPr>
        <sz val="10"/>
        <rFont val="Arial"/>
        <charset val="134"/>
      </rPr>
      <t>-2023</t>
    </r>
    <r>
      <rPr>
        <sz val="10"/>
        <rFont val="宋体"/>
        <charset val="134"/>
      </rPr>
      <t>年</t>
    </r>
    <r>
      <rPr>
        <sz val="10"/>
        <rFont val="Arial"/>
        <charset val="134"/>
      </rPr>
      <t>6</t>
    </r>
    <r>
      <rPr>
        <sz val="10"/>
        <rFont val="宋体"/>
        <charset val="134"/>
      </rPr>
      <t>月期间审计协作，参与部分审计工作底稿编制</t>
    </r>
  </si>
  <si>
    <r>
      <rPr>
        <sz val="10"/>
        <rFont val="宋体"/>
        <charset val="134"/>
      </rPr>
      <t>福建</t>
    </r>
  </si>
  <si>
    <r>
      <rPr>
        <sz val="10"/>
        <rFont val="Arial"/>
        <charset val="134"/>
      </rPr>
      <t>28</t>
    </r>
    <r>
      <rPr>
        <sz val="10"/>
        <rFont val="宋体"/>
        <charset val="134"/>
      </rPr>
      <t>万元不含税和差旅，分期支付有预付</t>
    </r>
  </si>
  <si>
    <r>
      <rPr>
        <sz val="10"/>
        <rFont val="Arial"/>
        <charset val="134"/>
      </rPr>
      <t>58.9</t>
    </r>
    <r>
      <rPr>
        <sz val="10"/>
        <rFont val="宋体"/>
        <charset val="134"/>
      </rPr>
      <t>万元不含税和差旅，分期支付有预付</t>
    </r>
  </si>
  <si>
    <r>
      <rPr>
        <sz val="10"/>
        <color rgb="FFFF0000"/>
        <rFont val="Arial"/>
        <charset val="134"/>
      </rPr>
      <t>2025</t>
    </r>
    <r>
      <rPr>
        <sz val="10"/>
        <color rgb="FFFF0000"/>
        <rFont val="宋体"/>
        <charset val="134"/>
      </rPr>
      <t>年财政部报备，报在</t>
    </r>
    <r>
      <rPr>
        <sz val="10"/>
        <color rgb="FFFF0000"/>
        <rFont val="Arial"/>
        <charset val="134"/>
      </rPr>
      <t>2024</t>
    </r>
    <r>
      <rPr>
        <sz val="10"/>
        <color rgb="FFFF0000"/>
        <rFont val="宋体"/>
        <charset val="134"/>
      </rPr>
      <t>年度</t>
    </r>
    <r>
      <rPr>
        <sz val="10"/>
        <color rgb="FFFF0000"/>
        <rFont val="Arial"/>
        <charset val="134"/>
      </rPr>
      <t>59.3</t>
    </r>
    <r>
      <rPr>
        <sz val="10"/>
        <color rgb="FFFF0000"/>
        <rFont val="宋体"/>
        <charset val="134"/>
      </rPr>
      <t>万元</t>
    </r>
  </si>
  <si>
    <r>
      <rPr>
        <sz val="10"/>
        <rFont val="Arial"/>
        <charset val="134"/>
      </rPr>
      <t>49</t>
    </r>
    <r>
      <rPr>
        <sz val="10"/>
        <rFont val="宋体"/>
        <charset val="134"/>
      </rPr>
      <t>万元不含税和差旅，分期支付有预付</t>
    </r>
  </si>
  <si>
    <r>
      <rPr>
        <sz val="10"/>
        <rFont val="宋体"/>
        <charset val="134"/>
      </rPr>
      <t>广西七色珠光材料股份有限公司</t>
    </r>
  </si>
  <si>
    <t>Guangxi Chesir Pearl Material Co., Ltd.</t>
  </si>
  <si>
    <t>广西七色珠光材料股份有限公司</t>
  </si>
  <si>
    <r>
      <rPr>
        <sz val="10"/>
        <rFont val="宋体"/>
        <charset val="134"/>
      </rPr>
      <t>母公司为香港上市公司：环球新材</t>
    </r>
    <r>
      <rPr>
        <sz val="10"/>
        <rFont val="Arial"/>
        <charset val="134"/>
      </rPr>
      <t>/6616</t>
    </r>
  </si>
  <si>
    <r>
      <rPr>
        <sz val="10"/>
        <rFont val="Arial"/>
        <charset val="134"/>
      </rPr>
      <t>2023</t>
    </r>
    <r>
      <rPr>
        <sz val="10"/>
        <rFont val="宋体"/>
        <charset val="134"/>
      </rPr>
      <t>年度年审协助，参与部分审计工作底稿编制</t>
    </r>
  </si>
  <si>
    <r>
      <rPr>
        <sz val="10"/>
        <rFont val="宋体"/>
        <charset val="134"/>
      </rPr>
      <t>广西</t>
    </r>
  </si>
  <si>
    <r>
      <rPr>
        <sz val="10"/>
        <rFont val="Arial"/>
        <charset val="134"/>
      </rPr>
      <t>2024</t>
    </r>
    <r>
      <rPr>
        <sz val="10"/>
        <rFont val="宋体"/>
        <charset val="134"/>
      </rPr>
      <t>年中审阅协助，参与部分审计工作底稿编制</t>
    </r>
  </si>
  <si>
    <r>
      <rPr>
        <sz val="10"/>
        <rFont val="Arial"/>
        <charset val="134"/>
      </rPr>
      <t>2024</t>
    </r>
    <r>
      <rPr>
        <sz val="10"/>
        <rFont val="宋体"/>
        <charset val="134"/>
      </rPr>
      <t>年度年审协助，参与部分审计工作底稿编制</t>
    </r>
  </si>
  <si>
    <r>
      <rPr>
        <sz val="10"/>
        <color rgb="FFFF0000"/>
        <rFont val="Arial"/>
        <charset val="134"/>
      </rPr>
      <t>2025</t>
    </r>
    <r>
      <rPr>
        <sz val="10"/>
        <color rgb="FFFF0000"/>
        <rFont val="宋体"/>
        <charset val="134"/>
      </rPr>
      <t>年财政部报备，部分预收款（</t>
    </r>
    <r>
      <rPr>
        <sz val="10"/>
        <color rgb="FFFF0000"/>
        <rFont val="Arial"/>
        <charset val="134"/>
      </rPr>
      <t>483360</t>
    </r>
    <r>
      <rPr>
        <sz val="10"/>
        <color rgb="FFFF0000"/>
        <rFont val="宋体"/>
        <charset val="134"/>
      </rPr>
      <t>元）报在</t>
    </r>
    <r>
      <rPr>
        <sz val="10"/>
        <color rgb="FFFF0000"/>
        <rFont val="Arial"/>
        <charset val="134"/>
      </rPr>
      <t>2024</t>
    </r>
    <r>
      <rPr>
        <sz val="10"/>
        <color rgb="FFFF0000"/>
        <rFont val="宋体"/>
        <charset val="134"/>
      </rPr>
      <t>年度。（</t>
    </r>
    <r>
      <rPr>
        <sz val="10"/>
        <color rgb="FFFF0000"/>
        <rFont val="Arial"/>
        <charset val="134"/>
      </rPr>
      <t>2024</t>
    </r>
    <r>
      <rPr>
        <sz val="10"/>
        <color rgb="FFFF0000"/>
        <rFont val="宋体"/>
        <charset val="134"/>
      </rPr>
      <t>年合计报备</t>
    </r>
    <r>
      <rPr>
        <sz val="10"/>
        <color rgb="FFFF0000"/>
        <rFont val="Arial"/>
        <charset val="134"/>
      </rPr>
      <t>98.5</t>
    </r>
    <r>
      <rPr>
        <sz val="10"/>
        <color rgb="FFFF0000"/>
        <rFont val="宋体"/>
        <charset val="134"/>
      </rPr>
      <t>万元）</t>
    </r>
  </si>
  <si>
    <r>
      <rPr>
        <sz val="10"/>
        <rFont val="宋体"/>
        <charset val="134"/>
      </rPr>
      <t>对内</t>
    </r>
    <r>
      <rPr>
        <sz val="10"/>
        <rFont val="Arial"/>
        <charset val="134"/>
      </rPr>
      <t>-</t>
    </r>
    <r>
      <rPr>
        <sz val="10"/>
        <rFont val="宋体"/>
        <charset val="134"/>
      </rPr>
      <t>延续</t>
    </r>
  </si>
  <si>
    <t>Thomas Broadbent &amp; Sons Limited</t>
  </si>
  <si>
    <t>博鲁班特离心机（扬州）有限公司</t>
  </si>
  <si>
    <t>Broadbent Centrifuges (Yangzhou) Co., Ltd.</t>
  </si>
  <si>
    <r>
      <rPr>
        <sz val="10"/>
        <rFont val="宋体"/>
        <charset val="134"/>
      </rPr>
      <t>母公司</t>
    </r>
    <r>
      <rPr>
        <sz val="10"/>
        <rFont val="Arial"/>
        <charset val="134"/>
      </rPr>
      <t>Thomas Broadbent &amp; Sons Limited</t>
    </r>
  </si>
  <si>
    <r>
      <rPr>
        <sz val="10"/>
        <rFont val="宋体"/>
        <charset val="134"/>
      </rPr>
      <t>审计</t>
    </r>
  </si>
  <si>
    <r>
      <rPr>
        <sz val="10"/>
        <rFont val="Arial"/>
        <charset val="134"/>
      </rPr>
      <t>2022/9/30</t>
    </r>
    <r>
      <rPr>
        <sz val="10"/>
        <rFont val="宋体"/>
        <charset val="134"/>
      </rPr>
      <t>年度组成部分审计支持，不用出具报告</t>
    </r>
  </si>
  <si>
    <t>扬州</t>
  </si>
  <si>
    <r>
      <rPr>
        <sz val="10"/>
        <rFont val="Arial"/>
        <charset val="134"/>
      </rPr>
      <t>80560</t>
    </r>
    <r>
      <rPr>
        <sz val="10"/>
        <rFont val="宋体"/>
        <charset val="134"/>
      </rPr>
      <t>含税，不含差旅</t>
    </r>
  </si>
  <si>
    <r>
      <rPr>
        <sz val="10"/>
        <rFont val="Arial"/>
        <charset val="134"/>
      </rPr>
      <t>2023/9/30</t>
    </r>
    <r>
      <rPr>
        <sz val="10"/>
        <rFont val="宋体"/>
        <charset val="134"/>
      </rPr>
      <t>年度组成部分审计支持，不用出具报告</t>
    </r>
  </si>
  <si>
    <r>
      <rPr>
        <sz val="10"/>
        <rFont val="宋体"/>
        <charset val="134"/>
      </rPr>
      <t>许丽英</t>
    </r>
  </si>
  <si>
    <t>换系统未见，预估</t>
  </si>
  <si>
    <r>
      <rPr>
        <sz val="10"/>
        <rFont val="Arial"/>
        <charset val="134"/>
      </rPr>
      <t>2024/9/30</t>
    </r>
    <r>
      <rPr>
        <sz val="10"/>
        <rFont val="宋体"/>
        <charset val="134"/>
      </rPr>
      <t>年度组成部分审计支持，不用出具报告</t>
    </r>
  </si>
  <si>
    <r>
      <rPr>
        <sz val="10"/>
        <rFont val="Arial"/>
        <charset val="134"/>
      </rPr>
      <t>96248</t>
    </r>
    <r>
      <rPr>
        <sz val="10"/>
        <rFont val="宋体"/>
        <charset val="134"/>
      </rPr>
      <t>含税，不含差旅</t>
    </r>
  </si>
  <si>
    <r>
      <rPr>
        <sz val="10"/>
        <color theme="1"/>
        <rFont val="等线"/>
        <charset val="134"/>
      </rPr>
      <t>自主</t>
    </r>
  </si>
  <si>
    <r>
      <rPr>
        <sz val="10"/>
        <color theme="1"/>
        <rFont val="等线"/>
        <charset val="134"/>
      </rPr>
      <t>外商投资企业</t>
    </r>
  </si>
  <si>
    <r>
      <rPr>
        <sz val="10"/>
        <color theme="1"/>
        <rFont val="等线"/>
        <charset val="134"/>
      </rPr>
      <t>佛山市翡冷翠奥莱商业地产有限公司</t>
    </r>
  </si>
  <si>
    <r>
      <rPr>
        <sz val="10"/>
        <color theme="1"/>
        <rFont val="宋体"/>
        <charset val="134"/>
      </rPr>
      <t>否</t>
    </r>
  </si>
  <si>
    <r>
      <rPr>
        <sz val="10"/>
        <color theme="1"/>
        <rFont val="等线"/>
        <charset val="134"/>
      </rPr>
      <t>否</t>
    </r>
  </si>
  <si>
    <r>
      <rPr>
        <sz val="10"/>
        <color theme="1"/>
        <rFont val="等线"/>
        <charset val="134"/>
      </rPr>
      <t>房地产</t>
    </r>
    <r>
      <rPr>
        <sz val="10"/>
        <color theme="1"/>
        <rFont val="Arial"/>
        <charset val="134"/>
      </rPr>
      <t>Real Estate</t>
    </r>
  </si>
  <si>
    <r>
      <rPr>
        <sz val="10"/>
        <color theme="1"/>
        <rFont val="等线"/>
        <charset val="134"/>
      </rPr>
      <t>国富集团内部</t>
    </r>
  </si>
  <si>
    <r>
      <rPr>
        <sz val="10"/>
        <color theme="1"/>
        <rFont val="等线"/>
        <charset val="134"/>
      </rPr>
      <t>中国</t>
    </r>
  </si>
  <si>
    <r>
      <rPr>
        <sz val="10"/>
        <color theme="1"/>
        <rFont val="等线"/>
        <charset val="134"/>
      </rPr>
      <t>国富会计所广东分所</t>
    </r>
    <r>
      <rPr>
        <sz val="10"/>
        <color theme="1"/>
        <rFont val="Arial"/>
        <charset val="134"/>
      </rPr>
      <t>/</t>
    </r>
    <r>
      <rPr>
        <sz val="10"/>
        <color theme="1"/>
        <rFont val="等线"/>
        <charset val="134"/>
      </rPr>
      <t>佛山分所</t>
    </r>
  </si>
  <si>
    <r>
      <rPr>
        <sz val="10"/>
        <color theme="1"/>
        <rFont val="Arial"/>
        <charset val="134"/>
      </rPr>
      <t>WON-</t>
    </r>
    <r>
      <rPr>
        <sz val="10"/>
        <color theme="1"/>
        <rFont val="等线"/>
        <charset val="134"/>
      </rPr>
      <t>成功</t>
    </r>
  </si>
  <si>
    <r>
      <rPr>
        <sz val="10"/>
        <color theme="1"/>
        <rFont val="等线"/>
        <charset val="134"/>
      </rPr>
      <t>审计</t>
    </r>
  </si>
  <si>
    <r>
      <rPr>
        <sz val="10"/>
        <color theme="1"/>
        <rFont val="等线"/>
        <charset val="134"/>
      </rPr>
      <t>内地企业境外投资审计业务</t>
    </r>
  </si>
  <si>
    <r>
      <rPr>
        <sz val="10"/>
        <color theme="1"/>
        <rFont val="Arial"/>
        <charset val="134"/>
      </rPr>
      <t>2024</t>
    </r>
    <r>
      <rPr>
        <sz val="10"/>
        <color theme="1"/>
        <rFont val="等线"/>
        <charset val="134"/>
      </rPr>
      <t>年法定审计</t>
    </r>
  </si>
  <si>
    <r>
      <rPr>
        <sz val="10"/>
        <color theme="1"/>
        <rFont val="宋体"/>
        <charset val="134"/>
      </rPr>
      <t>中国</t>
    </r>
  </si>
  <si>
    <r>
      <rPr>
        <sz val="10"/>
        <color theme="1"/>
        <rFont val="等线"/>
        <charset val="134"/>
      </rPr>
      <t>佛山</t>
    </r>
  </si>
  <si>
    <r>
      <rPr>
        <sz val="10"/>
        <color theme="1"/>
        <rFont val="等线"/>
        <charset val="134"/>
      </rPr>
      <t>国富会计所</t>
    </r>
  </si>
  <si>
    <r>
      <rPr>
        <sz val="10"/>
        <color theme="1"/>
        <rFont val="等线"/>
        <charset val="134"/>
      </rPr>
      <t>广东分所</t>
    </r>
    <r>
      <rPr>
        <sz val="10"/>
        <color theme="1"/>
        <rFont val="Arial"/>
        <charset val="134"/>
      </rPr>
      <t>/</t>
    </r>
    <r>
      <rPr>
        <sz val="10"/>
        <color theme="1"/>
        <rFont val="等线"/>
        <charset val="134"/>
      </rPr>
      <t>佛山分所</t>
    </r>
  </si>
  <si>
    <r>
      <rPr>
        <sz val="10"/>
        <color theme="1"/>
        <rFont val="等线"/>
        <charset val="134"/>
      </rPr>
      <t>刘方权</t>
    </r>
  </si>
  <si>
    <r>
      <rPr>
        <sz val="10"/>
        <rFont val="宋体"/>
        <charset val="134"/>
      </rPr>
      <t>刘方权</t>
    </r>
  </si>
  <si>
    <r>
      <rPr>
        <sz val="10"/>
        <rFont val="Arial"/>
        <charset val="134"/>
      </rPr>
      <t>2024</t>
    </r>
    <r>
      <rPr>
        <sz val="10"/>
        <rFont val="宋体"/>
        <charset val="134"/>
      </rPr>
      <t>年</t>
    </r>
    <r>
      <rPr>
        <sz val="10"/>
        <rFont val="Arial"/>
        <charset val="134"/>
      </rPr>
      <t>IFRS</t>
    </r>
    <r>
      <rPr>
        <sz val="10"/>
        <rFont val="宋体"/>
        <charset val="134"/>
      </rPr>
      <t>审计支持，合作方境外所出具报告</t>
    </r>
  </si>
  <si>
    <r>
      <rPr>
        <sz val="10"/>
        <color indexed="8"/>
        <rFont val="Arial"/>
        <charset val="134"/>
      </rPr>
      <t>2024</t>
    </r>
    <r>
      <rPr>
        <sz val="10"/>
        <color indexed="8"/>
        <rFont val="等线"/>
        <charset val="134"/>
      </rPr>
      <t>年报审计</t>
    </r>
  </si>
  <si>
    <t>Giovanni Paschero g.paschero@crowebompani.it</t>
  </si>
  <si>
    <r>
      <rPr>
        <sz val="10"/>
        <rFont val="Arial"/>
        <charset val="134"/>
      </rPr>
      <t>2025</t>
    </r>
    <r>
      <rPr>
        <sz val="10"/>
        <rFont val="等线"/>
        <charset val="134"/>
      </rPr>
      <t>年财务外包服务：会计，税务</t>
    </r>
  </si>
  <si>
    <r>
      <rPr>
        <sz val="10"/>
        <rFont val="Arial"/>
        <charset val="134"/>
      </rPr>
      <t>2025</t>
    </r>
    <r>
      <rPr>
        <sz val="10"/>
        <rFont val="等线"/>
        <charset val="134"/>
      </rPr>
      <t>年财务外包：会计，税务</t>
    </r>
  </si>
  <si>
    <r>
      <rPr>
        <sz val="10"/>
        <rFont val="Arial"/>
        <charset val="134"/>
      </rPr>
      <t>2025</t>
    </r>
    <r>
      <rPr>
        <sz val="10"/>
        <rFont val="等线"/>
        <charset val="134"/>
      </rPr>
      <t>年财务外包：会计，税务，薪酬</t>
    </r>
  </si>
  <si>
    <r>
      <rPr>
        <sz val="10"/>
        <color rgb="FF000000"/>
        <rFont val="Arial"/>
        <charset val="134"/>
      </rPr>
      <t>2025</t>
    </r>
    <r>
      <rPr>
        <sz val="10"/>
        <color rgb="FF000000"/>
        <rFont val="等线"/>
        <charset val="134"/>
      </rPr>
      <t>年财务外包：会计，税务</t>
    </r>
  </si>
  <si>
    <r>
      <rPr>
        <sz val="10"/>
        <color rgb="FF000000"/>
        <rFont val="Arial"/>
        <charset val="134"/>
      </rPr>
      <t>2025</t>
    </r>
    <r>
      <rPr>
        <sz val="10"/>
        <color rgb="FF000000"/>
        <rFont val="等线"/>
        <charset val="134"/>
      </rPr>
      <t>年财务外包：会计，税务，薪酬</t>
    </r>
  </si>
  <si>
    <t>贵福金（香港）贸易有限公司</t>
  </si>
  <si>
    <t xml:space="preserve"> Guifujin (Hong Kong) Trade Co., Limited</t>
  </si>
  <si>
    <t>未知收入</t>
  </si>
  <si>
    <r>
      <rPr>
        <sz val="10"/>
        <color rgb="FF000000"/>
        <rFont val="等线"/>
        <charset val="134"/>
      </rPr>
      <t>德皓</t>
    </r>
  </si>
  <si>
    <r>
      <rPr>
        <sz val="10"/>
        <color rgb="FF000000"/>
        <rFont val="等线"/>
        <charset val="134"/>
      </rPr>
      <t>郭妍</t>
    </r>
  </si>
  <si>
    <r>
      <rPr>
        <sz val="10"/>
        <color indexed="8"/>
        <rFont val="等线"/>
        <charset val="134"/>
      </rPr>
      <t>国企香港子公司审计</t>
    </r>
  </si>
  <si>
    <r>
      <rPr>
        <sz val="10"/>
        <color indexed="8"/>
        <rFont val="等线"/>
        <charset val="134"/>
      </rPr>
      <t>香港</t>
    </r>
  </si>
  <si>
    <r>
      <rPr>
        <sz val="10"/>
        <color indexed="8"/>
        <rFont val="Arial"/>
        <charset val="134"/>
      </rPr>
      <t>Ivy Chua</t>
    </r>
    <r>
      <rPr>
        <sz val="10"/>
        <color indexed="8"/>
        <rFont val="等线"/>
        <charset val="134"/>
      </rPr>
      <t>蔡淑莲</t>
    </r>
  </si>
  <si>
    <r>
      <rPr>
        <sz val="10"/>
        <color indexed="8"/>
        <rFont val="等线"/>
        <charset val="134"/>
      </rPr>
      <t>审计合伙人</t>
    </r>
  </si>
  <si>
    <r>
      <rPr>
        <sz val="10"/>
        <color rgb="FF000000"/>
        <rFont val="等线"/>
        <charset val="134"/>
      </rPr>
      <t>孟一诺</t>
    </r>
  </si>
  <si>
    <r>
      <rPr>
        <sz val="10"/>
        <color rgb="FF000000"/>
        <rFont val="等线"/>
        <charset val="134"/>
      </rPr>
      <t>美国所</t>
    </r>
  </si>
  <si>
    <r>
      <rPr>
        <sz val="10"/>
        <color indexed="8"/>
        <rFont val="Arial"/>
        <charset val="134"/>
      </rPr>
      <t>Crowe</t>
    </r>
    <r>
      <rPr>
        <sz val="10"/>
        <color indexed="8"/>
        <rFont val="等线"/>
        <charset val="134"/>
      </rPr>
      <t>美国所</t>
    </r>
  </si>
  <si>
    <t xml:space="preserve">George I. Rudoy </t>
  </si>
  <si>
    <r>
      <rPr>
        <sz val="10"/>
        <color rgb="FF000000"/>
        <rFont val="等线"/>
        <charset val="134"/>
      </rPr>
      <t>法务</t>
    </r>
  </si>
  <si>
    <r>
      <rPr>
        <sz val="10"/>
        <color indexed="8"/>
        <rFont val="等线"/>
        <charset val="134"/>
      </rPr>
      <t>暂未提供具体服务范围，仅告知为法律支持相关服务，需先签署保密协议</t>
    </r>
  </si>
  <si>
    <r>
      <rPr>
        <sz val="10"/>
        <color rgb="FF000000"/>
        <rFont val="等线"/>
        <charset val="134"/>
      </rPr>
      <t>美国所统一投标，法务服务，未报价</t>
    </r>
  </si>
  <si>
    <r>
      <rPr>
        <sz val="10"/>
        <color rgb="FF000000"/>
        <rFont val="等线"/>
        <charset val="134"/>
      </rPr>
      <t>未报价</t>
    </r>
  </si>
  <si>
    <r>
      <rPr>
        <sz val="10"/>
        <color indexed="8"/>
        <rFont val="Arial"/>
        <charset val="134"/>
      </rPr>
      <t xml:space="preserve"> </t>
    </r>
    <r>
      <rPr>
        <sz val="10"/>
        <rFont val="等线"/>
        <charset val="134"/>
      </rPr>
      <t>青岛优纽蕾丝有限公司
青岛优纽花边有限公司</t>
    </r>
  </si>
  <si>
    <r>
      <rPr>
        <sz val="10"/>
        <color indexed="8"/>
        <rFont val="Arial"/>
        <charset val="134"/>
      </rPr>
      <t xml:space="preserve">Qingdao Youniu Lace Co., Ltd; </t>
    </r>
    <r>
      <rPr>
        <sz val="10"/>
        <rFont val="Arial"/>
        <charset val="134"/>
      </rPr>
      <t xml:space="preserve">Qingdao Union Lace Co., Ltd </t>
    </r>
  </si>
  <si>
    <t>abeeli@union-ag.com</t>
  </si>
  <si>
    <r>
      <rPr>
        <sz val="10"/>
        <color rgb="FF000000"/>
        <rFont val="等线"/>
        <charset val="134"/>
      </rPr>
      <t>税务</t>
    </r>
  </si>
  <si>
    <r>
      <rPr>
        <sz val="10"/>
        <color indexed="8"/>
        <rFont val="等线"/>
        <charset val="134"/>
      </rPr>
      <t>税务专项咨询</t>
    </r>
  </si>
  <si>
    <r>
      <rPr>
        <sz val="10"/>
        <color rgb="FF000000"/>
        <rFont val="等线"/>
        <charset val="134"/>
      </rPr>
      <t>山东平度</t>
    </r>
  </si>
  <si>
    <r>
      <rPr>
        <sz val="10"/>
        <color rgb="FF000000"/>
        <rFont val="等线"/>
        <charset val="134"/>
      </rPr>
      <t>上海分公司</t>
    </r>
  </si>
  <si>
    <r>
      <rPr>
        <sz val="10"/>
        <color rgb="FF000000"/>
        <rFont val="等线"/>
        <charset val="134"/>
      </rPr>
      <t>陈鹏志</t>
    </r>
  </si>
  <si>
    <r>
      <rPr>
        <sz val="10"/>
        <color rgb="FF000000"/>
        <rFont val="等线"/>
        <charset val="134"/>
      </rPr>
      <t>不含税和差旅，报价范围为</t>
    </r>
    <r>
      <rPr>
        <sz val="10"/>
        <color rgb="FF000000"/>
        <rFont val="Arial"/>
        <charset val="134"/>
      </rPr>
      <t>20-40</t>
    </r>
    <r>
      <rPr>
        <sz val="10"/>
        <color rgb="FF000000"/>
        <rFont val="等线"/>
        <charset val="134"/>
      </rPr>
      <t>万</t>
    </r>
  </si>
  <si>
    <r>
      <rPr>
        <sz val="10"/>
        <color indexed="8"/>
        <rFont val="宋体"/>
        <charset val="134"/>
      </rPr>
      <t>报价过高</t>
    </r>
  </si>
  <si>
    <r>
      <rPr>
        <sz val="10"/>
        <color indexed="8"/>
        <rFont val="Arial"/>
        <charset val="134"/>
      </rPr>
      <t>operational audit 25-27</t>
    </r>
    <r>
      <rPr>
        <sz val="10"/>
        <color rgb="FF000000"/>
        <rFont val="等线"/>
        <charset val="134"/>
      </rPr>
      <t>年</t>
    </r>
  </si>
  <si>
    <r>
      <rPr>
        <sz val="10"/>
        <color rgb="FF000000"/>
        <rFont val="等线"/>
        <charset val="134"/>
      </rPr>
      <t>与美国、日本、英国联合投标（美国牵头），按小时报价</t>
    </r>
  </si>
  <si>
    <t>CONNEKTUM</t>
  </si>
  <si>
    <t>Marcos Ivan</t>
  </si>
  <si>
    <r>
      <rPr>
        <sz val="10"/>
        <color rgb="FF000000"/>
        <rFont val="等线"/>
        <charset val="134"/>
      </rPr>
      <t>官网</t>
    </r>
  </si>
  <si>
    <r>
      <rPr>
        <sz val="10"/>
        <color indexed="8"/>
        <rFont val="Arial"/>
        <charset val="134"/>
      </rPr>
      <t>Crowe</t>
    </r>
    <r>
      <rPr>
        <sz val="10"/>
        <color indexed="8"/>
        <rFont val="等线"/>
        <charset val="134"/>
      </rPr>
      <t>官网</t>
    </r>
  </si>
  <si>
    <r>
      <rPr>
        <sz val="10"/>
        <color indexed="8"/>
        <rFont val="等线"/>
        <charset val="134"/>
      </rPr>
      <t>供应商背景调查</t>
    </r>
  </si>
  <si>
    <r>
      <rPr>
        <sz val="10"/>
        <color indexed="8"/>
        <rFont val="等线"/>
        <charset val="134"/>
      </rPr>
      <t>山东</t>
    </r>
  </si>
  <si>
    <r>
      <rPr>
        <sz val="10"/>
        <color indexed="8"/>
        <rFont val="等线"/>
        <charset val="134"/>
      </rPr>
      <t>时间要求紧，且涉及产品质量检测，需第三方检测机构介入</t>
    </r>
  </si>
  <si>
    <r>
      <rPr>
        <sz val="10"/>
        <color rgb="FF000000"/>
        <rFont val="等线"/>
        <charset val="134"/>
      </rPr>
      <t>波鸿集团</t>
    </r>
  </si>
  <si>
    <r>
      <rPr>
        <sz val="10"/>
        <color indexed="8"/>
        <rFont val="等线"/>
        <charset val="134"/>
      </rPr>
      <t>波鸿集团下属美国、加拿大、匈牙利子公司</t>
    </r>
  </si>
  <si>
    <r>
      <rPr>
        <sz val="10"/>
        <color rgb="FF000000"/>
        <rFont val="等线"/>
        <charset val="134"/>
      </rPr>
      <t>制造</t>
    </r>
    <r>
      <rPr>
        <sz val="10"/>
        <color rgb="FF000000"/>
        <rFont val="Arial"/>
        <charset val="134"/>
      </rPr>
      <t>Manufacturing</t>
    </r>
  </si>
  <si>
    <r>
      <rPr>
        <sz val="10"/>
        <color indexed="8"/>
        <rFont val="等线"/>
        <charset val="134"/>
      </rPr>
      <t>侯秦</t>
    </r>
  </si>
  <si>
    <r>
      <rPr>
        <sz val="10"/>
        <color indexed="8"/>
        <rFont val="Arial"/>
        <charset val="134"/>
      </rPr>
      <t>LOST-</t>
    </r>
    <r>
      <rPr>
        <sz val="10"/>
        <color rgb="FF000000"/>
        <rFont val="等线"/>
        <charset val="134"/>
      </rPr>
      <t>失败</t>
    </r>
  </si>
  <si>
    <r>
      <rPr>
        <sz val="10"/>
        <color indexed="8"/>
        <rFont val="等线"/>
        <charset val="134"/>
      </rPr>
      <t>新客户新业务</t>
    </r>
  </si>
  <si>
    <r>
      <rPr>
        <sz val="10"/>
        <color rgb="FF000000"/>
        <rFont val="等线"/>
        <charset val="134"/>
      </rPr>
      <t>对海外三家子公司进行</t>
    </r>
    <r>
      <rPr>
        <sz val="10"/>
        <color indexed="8"/>
        <rFont val="Arial"/>
        <charset val="134"/>
      </rPr>
      <t>2024</t>
    </r>
    <r>
      <rPr>
        <sz val="10"/>
        <color rgb="FF000000"/>
        <rFont val="等线"/>
        <charset val="134"/>
      </rPr>
      <t>年度审计（中国准则），国际业务团队自行派员</t>
    </r>
  </si>
  <si>
    <r>
      <rPr>
        <sz val="10"/>
        <color rgb="FF000000"/>
        <rFont val="等线"/>
        <charset val="134"/>
      </rPr>
      <t>美国、加拿大、匈牙利</t>
    </r>
  </si>
  <si>
    <r>
      <rPr>
        <sz val="10"/>
        <color rgb="FF000000"/>
        <rFont val="等线"/>
        <charset val="134"/>
      </rPr>
      <t>侯总报价，预估</t>
    </r>
    <r>
      <rPr>
        <sz val="10"/>
        <color rgb="FF000000"/>
        <rFont val="Arial"/>
        <charset val="134"/>
      </rPr>
      <t>200</t>
    </r>
    <r>
      <rPr>
        <sz val="10"/>
        <color rgb="FF000000"/>
        <rFont val="等线"/>
        <charset val="134"/>
      </rPr>
      <t>万左右</t>
    </r>
  </si>
  <si>
    <r>
      <rPr>
        <sz val="10"/>
        <color rgb="FF000000"/>
        <rFont val="等线"/>
        <charset val="134"/>
      </rPr>
      <t>主要为报价原因，另一部分是因为缺乏海外审计业绩</t>
    </r>
  </si>
  <si>
    <r>
      <rPr>
        <sz val="10"/>
        <rFont val="等线"/>
        <charset val="134"/>
      </rPr>
      <t>温州革新链轮制造有限公司</t>
    </r>
  </si>
  <si>
    <r>
      <rPr>
        <sz val="10"/>
        <rFont val="等线"/>
        <charset val="134"/>
      </rPr>
      <t>汽车</t>
    </r>
    <r>
      <rPr>
        <sz val="10"/>
        <rFont val="Arial"/>
        <charset val="134"/>
      </rPr>
      <t xml:space="preserve">Automibles </t>
    </r>
  </si>
  <si>
    <t>Christophoros Constantinou
Chief Financial Officer
C.constantinou@bikealert.com</t>
  </si>
  <si>
    <r>
      <rPr>
        <sz val="10"/>
        <rFont val="等线"/>
        <charset val="134"/>
      </rPr>
      <t>国富会计所北京执业中心</t>
    </r>
  </si>
  <si>
    <r>
      <rPr>
        <sz val="10"/>
        <rFont val="等线"/>
        <charset val="134"/>
      </rPr>
      <t>审阅</t>
    </r>
  </si>
  <si>
    <r>
      <rPr>
        <sz val="10"/>
        <rFont val="等线"/>
        <charset val="134"/>
      </rPr>
      <t>小企业会计准则审阅（</t>
    </r>
    <r>
      <rPr>
        <sz val="10"/>
        <rFont val="Arial"/>
        <charset val="134"/>
      </rPr>
      <t>2024</t>
    </r>
    <r>
      <rPr>
        <sz val="10"/>
        <rFont val="等线"/>
        <charset val="134"/>
      </rPr>
      <t>），出具中英文报告</t>
    </r>
  </si>
  <si>
    <r>
      <rPr>
        <sz val="10"/>
        <color rgb="FF000000"/>
        <rFont val="等线"/>
        <charset val="134"/>
      </rPr>
      <t>浙江温州</t>
    </r>
  </si>
  <si>
    <r>
      <rPr>
        <sz val="10"/>
        <color rgb="FF000000"/>
        <rFont val="等线"/>
        <charset val="134"/>
      </rPr>
      <t>总价含税，若有差旅实报实销</t>
    </r>
  </si>
  <si>
    <t>苏州冈本贸易有限公司</t>
  </si>
  <si>
    <t>SUZHOU OKAMOTO TRADING CO.,LTD.</t>
  </si>
  <si>
    <r>
      <rPr>
        <sz val="10"/>
        <color indexed="8"/>
        <rFont val="等线"/>
        <charset val="134"/>
      </rPr>
      <t>苏州冈本贸易有限公司</t>
    </r>
  </si>
  <si>
    <r>
      <rPr>
        <sz val="10"/>
        <color rgb="FF000000"/>
        <rFont val="Arial"/>
        <charset val="134"/>
      </rPr>
      <t>500</t>
    </r>
    <r>
      <rPr>
        <sz val="10"/>
        <color rgb="FF000000"/>
        <rFont val="等线"/>
        <charset val="134"/>
      </rPr>
      <t>万元（含）至</t>
    </r>
    <r>
      <rPr>
        <sz val="10"/>
        <color rgb="FF000000"/>
        <rFont val="Arial"/>
        <charset val="134"/>
      </rPr>
      <t>1000</t>
    </r>
    <r>
      <rPr>
        <sz val="10"/>
        <color rgb="FF000000"/>
        <rFont val="等线"/>
        <charset val="134"/>
      </rPr>
      <t>万元</t>
    </r>
  </si>
  <si>
    <t>Mr. Tang Hao</t>
  </si>
  <si>
    <t xml:space="preserve"> h-tang@okamoto-suzhou.cn </t>
  </si>
  <si>
    <r>
      <rPr>
        <sz val="10"/>
        <color rgb="FF000000"/>
        <rFont val="等线"/>
        <charset val="134"/>
      </rPr>
      <t>日本</t>
    </r>
  </si>
  <si>
    <t>Akari Audit &amp; Co.</t>
  </si>
  <si>
    <t>An Kwi Ha</t>
  </si>
  <si>
    <t>kwiha.an@crowe-akh.jp</t>
  </si>
  <si>
    <r>
      <rPr>
        <sz val="10"/>
        <color rgb="FF000000"/>
        <rFont val="等线"/>
        <charset val="134"/>
      </rPr>
      <t>江苏苏州</t>
    </r>
  </si>
  <si>
    <r>
      <rPr>
        <sz val="10"/>
        <color rgb="FF000000"/>
        <rFont val="等线"/>
        <charset val="134"/>
      </rPr>
      <t>总价含</t>
    </r>
    <r>
      <rPr>
        <sz val="10"/>
        <color rgb="FF000000"/>
        <rFont val="Arial"/>
        <charset val="134"/>
      </rPr>
      <t>6.72%</t>
    </r>
    <r>
      <rPr>
        <sz val="10"/>
        <color rgb="FF000000"/>
        <rFont val="等线"/>
        <charset val="134"/>
      </rPr>
      <t>税，若有差旅实报实销。北京报价</t>
    </r>
    <r>
      <rPr>
        <sz val="10"/>
        <color rgb="FF000000"/>
        <rFont val="Arial"/>
        <charset val="134"/>
      </rPr>
      <t>53360</t>
    </r>
    <r>
      <rPr>
        <sz val="10"/>
        <color rgb="FF000000"/>
        <rFont val="等线"/>
        <charset val="134"/>
      </rPr>
      <t xml:space="preserve">元不含差旅。
</t>
    </r>
    <r>
      <rPr>
        <sz val="10"/>
        <color rgb="FFFF0000"/>
        <rFont val="等线"/>
        <charset val="134"/>
      </rPr>
      <t>应客户要求，让上海团队做，上海团队总报价为</t>
    </r>
    <r>
      <rPr>
        <sz val="10"/>
        <color rgb="FFFF0000"/>
        <rFont val="Arial"/>
        <charset val="134"/>
      </rPr>
      <t>6.5</t>
    </r>
    <r>
      <rPr>
        <sz val="10"/>
        <color rgb="FFFF0000"/>
        <rFont val="等线"/>
        <charset val="134"/>
      </rPr>
      <t>万元不含税和差旅。</t>
    </r>
  </si>
  <si>
    <r>
      <rPr>
        <sz val="10"/>
        <rFont val="等线"/>
        <charset val="134"/>
      </rPr>
      <t>凌翔创意软件（北京）有限公司</t>
    </r>
  </si>
  <si>
    <r>
      <rPr>
        <sz val="10"/>
        <rFont val="Arial"/>
        <charset val="134"/>
      </rPr>
      <t>2024</t>
    </r>
    <r>
      <rPr>
        <sz val="10"/>
        <rFont val="等线"/>
        <charset val="134"/>
      </rPr>
      <t>年报审计（延续业务）</t>
    </r>
  </si>
  <si>
    <t xml:space="preserve">第二批√ </t>
  </si>
  <si>
    <t>凌翔创意软件（北京）有限公司</t>
  </si>
  <si>
    <r>
      <rPr>
        <sz val="10"/>
        <color indexed="8"/>
        <rFont val="Arial"/>
        <charset val="134"/>
      </rPr>
      <t>2024</t>
    </r>
    <r>
      <rPr>
        <sz val="10"/>
        <color indexed="8"/>
        <rFont val="等线"/>
        <charset val="134"/>
      </rPr>
      <t>年税审</t>
    </r>
  </si>
  <si>
    <r>
      <rPr>
        <sz val="10"/>
        <color rgb="FF000000"/>
        <rFont val="等线"/>
        <charset val="134"/>
      </rPr>
      <t>中信资源印尼</t>
    </r>
  </si>
  <si>
    <t>CITIC Seram Energy Limited</t>
  </si>
  <si>
    <r>
      <rPr>
        <sz val="10"/>
        <color rgb="FF000000"/>
        <rFont val="等线"/>
        <charset val="134"/>
      </rPr>
      <t>工业金属</t>
    </r>
    <r>
      <rPr>
        <sz val="10"/>
        <color rgb="FF000000"/>
        <rFont val="Arial"/>
        <charset val="134"/>
      </rPr>
      <t>&amp;</t>
    </r>
    <r>
      <rPr>
        <sz val="10"/>
        <color rgb="FF000000"/>
        <rFont val="等线"/>
        <charset val="134"/>
      </rPr>
      <t>矿产</t>
    </r>
    <r>
      <rPr>
        <sz val="10"/>
        <color rgb="FF000000"/>
        <rFont val="Arial"/>
        <charset val="134"/>
      </rPr>
      <t>Industrial Metals &amp; Mining</t>
    </r>
  </si>
  <si>
    <r>
      <rPr>
        <sz val="10"/>
        <color indexed="8"/>
        <rFont val="Arial"/>
        <charset val="134"/>
      </rPr>
      <t xml:space="preserve">Zhang Ying </t>
    </r>
    <r>
      <rPr>
        <sz val="10"/>
        <color rgb="FF000000"/>
        <rFont val="等线"/>
        <charset val="134"/>
      </rPr>
      <t>张颖</t>
    </r>
  </si>
  <si>
    <t xml:space="preserve">CFO </t>
  </si>
  <si>
    <t>Rebeccaz@citicseram.com</t>
  </si>
  <si>
    <r>
      <rPr>
        <sz val="10"/>
        <color rgb="FF000000"/>
        <rFont val="等线"/>
        <charset val="134"/>
      </rPr>
      <t>油气项目股权转让合规性咨询</t>
    </r>
  </si>
  <si>
    <r>
      <rPr>
        <sz val="10"/>
        <color rgb="FF000000"/>
        <rFont val="等线"/>
        <charset val="134"/>
      </rPr>
      <t>印度尼西亚</t>
    </r>
  </si>
  <si>
    <t>Crowe Indonesia</t>
  </si>
  <si>
    <t>Jenly Hendrawan</t>
  </si>
  <si>
    <r>
      <rPr>
        <sz val="10"/>
        <color rgb="FF000000"/>
        <rFont val="等线"/>
        <charset val="134"/>
      </rPr>
      <t>管理合伙人</t>
    </r>
  </si>
  <si>
    <t>jenly.hendrawan@crowe.id</t>
  </si>
  <si>
    <r>
      <rPr>
        <sz val="10"/>
        <color rgb="FF000000"/>
        <rFont val="等线"/>
        <charset val="134"/>
      </rPr>
      <t>含</t>
    </r>
    <r>
      <rPr>
        <sz val="10"/>
        <color indexed="8"/>
        <rFont val="Arial"/>
        <charset val="134"/>
      </rPr>
      <t>15%</t>
    </r>
    <r>
      <rPr>
        <sz val="10"/>
        <color rgb="FF000000"/>
        <rFont val="等线"/>
        <charset val="134"/>
      </rPr>
      <t>市场协调费</t>
    </r>
    <r>
      <rPr>
        <sz val="10"/>
        <color rgb="FF000000"/>
        <rFont val="Arial"/>
        <charset val="134"/>
      </rPr>
      <t xml:space="preserve"> </t>
    </r>
  </si>
  <si>
    <r>
      <rPr>
        <sz val="10"/>
        <color indexed="8"/>
        <rFont val="等线"/>
        <charset val="134"/>
      </rPr>
      <t>锐往汽车销售（上海）有限公司</t>
    </r>
  </si>
  <si>
    <t>Rivian Auto Sale (Shanghai) Co. Ltd</t>
  </si>
  <si>
    <r>
      <rPr>
        <sz val="10"/>
        <color rgb="FF000000"/>
        <rFont val="等线"/>
        <charset val="134"/>
      </rPr>
      <t>汽车</t>
    </r>
    <r>
      <rPr>
        <sz val="10"/>
        <color rgb="FF000000"/>
        <rFont val="Arial"/>
        <charset val="134"/>
      </rPr>
      <t xml:space="preserve">Automibles </t>
    </r>
  </si>
  <si>
    <t>Milena Maksimovic [mmaksimovic@rivian.com]</t>
  </si>
  <si>
    <r>
      <rPr>
        <sz val="10"/>
        <color indexed="8"/>
        <rFont val="Arial"/>
        <charset val="134"/>
      </rPr>
      <t>2024</t>
    </r>
    <r>
      <rPr>
        <sz val="10"/>
        <color rgb="FF000000"/>
        <rFont val="等线"/>
        <charset val="134"/>
      </rPr>
      <t>年新设，法定年审</t>
    </r>
  </si>
  <si>
    <r>
      <rPr>
        <sz val="10"/>
        <color indexed="8"/>
        <rFont val="等线"/>
        <charset val="134"/>
      </rPr>
      <t>上海分所</t>
    </r>
  </si>
  <si>
    <r>
      <rPr>
        <sz val="10"/>
        <color indexed="8"/>
        <rFont val="等线"/>
        <charset val="134"/>
      </rPr>
      <t>许丽英</t>
    </r>
  </si>
  <si>
    <r>
      <rPr>
        <sz val="10"/>
        <color indexed="8"/>
        <rFont val="Arial"/>
        <charset val="134"/>
      </rPr>
      <t>5</t>
    </r>
    <r>
      <rPr>
        <sz val="10"/>
        <color indexed="8"/>
        <rFont val="等线"/>
        <charset val="134"/>
      </rPr>
      <t>、其他，请说明</t>
    </r>
  </si>
  <si>
    <r>
      <rPr>
        <sz val="10"/>
        <color rgb="FF000000"/>
        <rFont val="等线"/>
        <charset val="134"/>
      </rPr>
      <t>新设公司报价过高，客户用了竞争对手</t>
    </r>
  </si>
  <si>
    <t>阿儿法（上海）医疗咨询有限公司；阿儿法（广州）医疗咨询有限公司</t>
  </si>
  <si>
    <t>Alpha International (Shanghai) Medical Consulting Limited; Alpha International (Guangzhou) Medical Consulting Limited</t>
  </si>
  <si>
    <r>
      <rPr>
        <sz val="10"/>
        <color indexed="8"/>
        <rFont val="等线"/>
        <charset val="134"/>
      </rPr>
      <t>阿儿法（上海）医疗咨询有限公司；阿儿法（广州）医疗咨询有限公司</t>
    </r>
  </si>
  <si>
    <r>
      <rPr>
        <sz val="10"/>
        <color rgb="FF000000"/>
        <rFont val="等线"/>
        <charset val="134"/>
      </rPr>
      <t>医疗</t>
    </r>
    <r>
      <rPr>
        <sz val="10"/>
        <color rgb="FF000000"/>
        <rFont val="Arial"/>
        <charset val="134"/>
      </rPr>
      <t>Healthcare</t>
    </r>
  </si>
  <si>
    <r>
      <rPr>
        <sz val="10"/>
        <color indexed="8"/>
        <rFont val="Arial"/>
        <charset val="134"/>
      </rPr>
      <t>0</t>
    </r>
    <r>
      <rPr>
        <sz val="10"/>
        <color rgb="FF000000"/>
        <rFont val="等线"/>
        <charset val="134"/>
      </rPr>
      <t>（新设立）</t>
    </r>
  </si>
  <si>
    <t xml:space="preserve">KP Tan </t>
  </si>
  <si>
    <t>kptan@alphafertilitycentre.com</t>
  </si>
  <si>
    <t xml:space="preserve">Alvis Ong Zhi Hao </t>
  </si>
  <si>
    <t>alvis.ong@crowe.my</t>
  </si>
  <si>
    <r>
      <rPr>
        <sz val="10"/>
        <color indexed="8"/>
        <rFont val="Arial"/>
        <charset val="134"/>
      </rPr>
      <t>2024</t>
    </r>
    <r>
      <rPr>
        <sz val="10"/>
        <color rgb="FF000000"/>
        <rFont val="等线"/>
        <charset val="134"/>
      </rPr>
      <t>年成立的两家子公司，需要进行</t>
    </r>
    <r>
      <rPr>
        <sz val="10"/>
        <color rgb="FF000000"/>
        <rFont val="Arial"/>
        <charset val="134"/>
      </rPr>
      <t>IFRS</t>
    </r>
    <r>
      <rPr>
        <sz val="10"/>
        <color rgb="FF000000"/>
        <rFont val="等线"/>
        <charset val="134"/>
      </rPr>
      <t>审计及法定审计，出具中英文报告</t>
    </r>
  </si>
  <si>
    <r>
      <rPr>
        <sz val="10"/>
        <color rgb="FF000000"/>
        <rFont val="等线"/>
        <charset val="134"/>
      </rPr>
      <t>上海、广州</t>
    </r>
  </si>
  <si>
    <r>
      <rPr>
        <sz val="10"/>
        <color rgb="FF000000"/>
        <rFont val="等线"/>
        <charset val="134"/>
      </rPr>
      <t>上海分所</t>
    </r>
  </si>
  <si>
    <r>
      <rPr>
        <sz val="10"/>
        <color rgb="FF000000"/>
        <rFont val="Arial"/>
        <charset val="134"/>
      </rPr>
      <t>IFRS:</t>
    </r>
    <r>
      <rPr>
        <sz val="10"/>
        <color rgb="FF000000"/>
        <rFont val="等线"/>
        <charset val="134"/>
      </rPr>
      <t>上海</t>
    </r>
    <r>
      <rPr>
        <sz val="10"/>
        <color rgb="FF000000"/>
        <rFont val="Arial"/>
        <charset val="134"/>
      </rPr>
      <t>4.8</t>
    </r>
    <r>
      <rPr>
        <sz val="10"/>
        <color rgb="FF000000"/>
        <rFont val="等线"/>
        <charset val="134"/>
      </rPr>
      <t>万，广州</t>
    </r>
    <r>
      <rPr>
        <sz val="10"/>
        <color rgb="FF000000"/>
        <rFont val="Arial"/>
        <charset val="134"/>
      </rPr>
      <t>3.5</t>
    </r>
    <r>
      <rPr>
        <sz val="10"/>
        <color rgb="FF000000"/>
        <rFont val="等线"/>
        <charset val="134"/>
      </rPr>
      <t>万，不含</t>
    </r>
    <r>
      <rPr>
        <sz val="10"/>
        <color rgb="FF000000"/>
        <rFont val="Arial"/>
        <charset val="134"/>
      </rPr>
      <t>6%</t>
    </r>
    <r>
      <rPr>
        <sz val="10"/>
        <color rgb="FF000000"/>
        <rFont val="等线"/>
        <charset val="134"/>
      </rPr>
      <t>税和差旅
法定审计：上海</t>
    </r>
    <r>
      <rPr>
        <sz val="10"/>
        <color rgb="FF000000"/>
        <rFont val="Arial"/>
        <charset val="134"/>
      </rPr>
      <t>3.2</t>
    </r>
    <r>
      <rPr>
        <sz val="10"/>
        <color rgb="FF000000"/>
        <rFont val="等线"/>
        <charset val="134"/>
      </rPr>
      <t>万，广州</t>
    </r>
    <r>
      <rPr>
        <sz val="10"/>
        <color rgb="FF000000"/>
        <rFont val="Arial"/>
        <charset val="134"/>
      </rPr>
      <t>2.4</t>
    </r>
    <r>
      <rPr>
        <sz val="10"/>
        <color rgb="FF000000"/>
        <rFont val="等线"/>
        <charset val="134"/>
      </rPr>
      <t>万，不含</t>
    </r>
    <r>
      <rPr>
        <sz val="10"/>
        <color rgb="FF000000"/>
        <rFont val="Arial"/>
        <charset val="134"/>
      </rPr>
      <t>6%</t>
    </r>
    <r>
      <rPr>
        <sz val="10"/>
        <color rgb="FF000000"/>
        <rFont val="等线"/>
        <charset val="134"/>
      </rPr>
      <t>税和差旅</t>
    </r>
  </si>
  <si>
    <r>
      <rPr>
        <sz val="10"/>
        <rFont val="等线"/>
        <charset val="134"/>
      </rPr>
      <t>西拉塔软件（成都）有限公司</t>
    </r>
  </si>
  <si>
    <t>Joshua Shen</t>
  </si>
  <si>
    <t>joshua.shen@boardroomlimited.com.cn</t>
  </si>
  <si>
    <t>Akiqur Rahman</t>
  </si>
  <si>
    <t>akiqur.rahman@crowe.co.uk</t>
  </si>
  <si>
    <r>
      <rPr>
        <sz val="10"/>
        <rFont val="等线"/>
        <charset val="134"/>
      </rPr>
      <t>执行商定程序</t>
    </r>
  </si>
  <si>
    <r>
      <rPr>
        <sz val="10"/>
        <rFont val="等线"/>
        <charset val="134"/>
      </rPr>
      <t>协助银行函证程序</t>
    </r>
  </si>
  <si>
    <r>
      <rPr>
        <sz val="10"/>
        <rFont val="等线"/>
        <charset val="134"/>
      </rPr>
      <t>成都</t>
    </r>
  </si>
  <si>
    <r>
      <rPr>
        <sz val="10"/>
        <rFont val="等线"/>
        <charset val="134"/>
      </rPr>
      <t>陈伟</t>
    </r>
  </si>
  <si>
    <r>
      <rPr>
        <sz val="10"/>
        <rFont val="等线"/>
        <charset val="134"/>
      </rPr>
      <t>小时费率，审计助理</t>
    </r>
    <r>
      <rPr>
        <sz val="10"/>
        <rFont val="Arial"/>
        <charset val="134"/>
      </rPr>
      <t>60</t>
    </r>
    <r>
      <rPr>
        <sz val="10"/>
        <rFont val="等线"/>
        <charset val="134"/>
      </rPr>
      <t>美元</t>
    </r>
    <r>
      <rPr>
        <sz val="10"/>
        <rFont val="Arial"/>
        <charset val="134"/>
      </rPr>
      <t>/</t>
    </r>
    <r>
      <rPr>
        <sz val="10"/>
        <rFont val="等线"/>
        <charset val="134"/>
      </rPr>
      <t>小时；不含快递费和税，按实际工时结算</t>
    </r>
  </si>
  <si>
    <t>CABJ2025-2-4-1</t>
  </si>
  <si>
    <t>Crowe KL Tax Sdn Bhd</t>
  </si>
  <si>
    <r>
      <rPr>
        <sz val="10"/>
        <rFont val="等线"/>
        <charset val="134"/>
      </rPr>
      <t>境外企业</t>
    </r>
  </si>
  <si>
    <r>
      <rPr>
        <sz val="10"/>
        <color rgb="FF000000"/>
        <rFont val="等线"/>
        <charset val="134"/>
      </rPr>
      <t>安创科技（深圳）有限公司</t>
    </r>
  </si>
  <si>
    <t>Asmech Technology (Shenzhen) Co., Ltd.</t>
  </si>
  <si>
    <t>Marcus Pua</t>
  </si>
  <si>
    <t>marcus.pua@crowe.my</t>
  </si>
  <si>
    <r>
      <rPr>
        <sz val="10"/>
        <rFont val="等线"/>
        <charset val="134"/>
      </rPr>
      <t>税务</t>
    </r>
  </si>
  <si>
    <r>
      <rPr>
        <sz val="10"/>
        <color rgb="FF000000"/>
        <rFont val="Arial"/>
        <charset val="134"/>
      </rPr>
      <t>2022-2024</t>
    </r>
    <r>
      <rPr>
        <sz val="10"/>
        <color rgb="FF000000"/>
        <rFont val="等线"/>
        <charset val="134"/>
      </rPr>
      <t>年税务尽调、转让定价文档审阅</t>
    </r>
    <r>
      <rPr>
        <sz val="10"/>
        <color rgb="FF000000"/>
        <rFont val="Arial"/>
        <charset val="134"/>
      </rPr>
      <t xml:space="preserve"> high-level TDD review and high-level review of the TPDs (PRC local file) prepared for ATC from PRC tax perspective</t>
    </r>
  </si>
  <si>
    <r>
      <rPr>
        <sz val="10"/>
        <color rgb="FF000000"/>
        <rFont val="等线"/>
        <charset val="134"/>
      </rPr>
      <t>深圳</t>
    </r>
  </si>
  <si>
    <r>
      <rPr>
        <sz val="10"/>
        <rFont val="等线"/>
        <charset val="134"/>
      </rPr>
      <t>陈鹏志</t>
    </r>
  </si>
  <si>
    <r>
      <rPr>
        <sz val="10"/>
        <rFont val="等线"/>
        <charset val="134"/>
      </rPr>
      <t>李芸</t>
    </r>
  </si>
  <si>
    <r>
      <rPr>
        <sz val="10"/>
        <rFont val="Arial"/>
        <charset val="134"/>
      </rPr>
      <t>high level TDD</t>
    </r>
    <r>
      <rPr>
        <sz val="10"/>
        <color rgb="FF000000"/>
        <rFont val="等线"/>
        <charset val="134"/>
      </rPr>
      <t>报价</t>
    </r>
    <r>
      <rPr>
        <sz val="10"/>
        <color rgb="FF000000"/>
        <rFont val="Arial"/>
        <charset val="134"/>
      </rPr>
      <t>3.3</t>
    </r>
    <r>
      <rPr>
        <sz val="10"/>
        <color rgb="FF000000"/>
        <rFont val="等线"/>
        <charset val="134"/>
      </rPr>
      <t>万</t>
    </r>
    <r>
      <rPr>
        <sz val="10"/>
        <color rgb="FF000000"/>
        <rFont val="Arial"/>
        <charset val="134"/>
      </rPr>
      <t>+High-level review of the TPDs 2</t>
    </r>
    <r>
      <rPr>
        <sz val="10"/>
        <color rgb="FF000000"/>
        <rFont val="等线"/>
        <charset val="134"/>
      </rPr>
      <t>万，不含</t>
    </r>
    <r>
      <rPr>
        <sz val="10"/>
        <color rgb="FF000000"/>
        <rFont val="Arial"/>
        <charset val="134"/>
      </rPr>
      <t xml:space="preserve">6.72%vat </t>
    </r>
    <r>
      <rPr>
        <sz val="10"/>
        <color rgb="FF000000"/>
        <rFont val="等线"/>
        <charset val="134"/>
      </rPr>
      <t>不含差旅</t>
    </r>
  </si>
  <si>
    <r>
      <rPr>
        <sz val="10"/>
        <color rgb="FF000000"/>
        <rFont val="等线"/>
        <charset val="134"/>
      </rPr>
      <t>西安米兴生物科技有限公司</t>
    </r>
  </si>
  <si>
    <t xml:space="preserve">Naturale Biopharma Ltd. </t>
  </si>
  <si>
    <t>Jessica Chor (nutrabalancenz@gmail.com)</t>
  </si>
  <si>
    <r>
      <rPr>
        <sz val="10"/>
        <rFont val="等线"/>
        <charset val="134"/>
      </rPr>
      <t>官网咨询</t>
    </r>
  </si>
  <si>
    <r>
      <rPr>
        <sz val="10"/>
        <rFont val="Arial"/>
        <charset val="134"/>
      </rPr>
      <t>2024</t>
    </r>
    <r>
      <rPr>
        <sz val="10"/>
        <color rgb="FF000000"/>
        <rFont val="等线"/>
        <charset val="134"/>
      </rPr>
      <t>年审阅，中国准则，出英文报告</t>
    </r>
  </si>
  <si>
    <r>
      <rPr>
        <sz val="10"/>
        <color rgb="FF000000"/>
        <rFont val="等线"/>
        <charset val="134"/>
      </rPr>
      <t>西安</t>
    </r>
  </si>
  <si>
    <r>
      <rPr>
        <sz val="10"/>
        <color rgb="FF000000"/>
        <rFont val="等线"/>
        <charset val="134"/>
      </rPr>
      <t>总报价</t>
    </r>
    <r>
      <rPr>
        <sz val="10"/>
        <color rgb="FF000000"/>
        <rFont val="Arial"/>
        <charset val="134"/>
      </rPr>
      <t xml:space="preserve"> </t>
    </r>
    <r>
      <rPr>
        <sz val="10"/>
        <color rgb="FF000000"/>
        <rFont val="等线"/>
        <charset val="134"/>
      </rPr>
      <t>不含差旅</t>
    </r>
  </si>
  <si>
    <r>
      <rPr>
        <sz val="10"/>
        <rFont val="等线"/>
        <charset val="134"/>
      </rPr>
      <t>苏州罗伯特测试系统有限公司</t>
    </r>
  </si>
  <si>
    <t>Emma Reynolds</t>
  </si>
  <si>
    <t>Tax Partner</t>
  </si>
  <si>
    <t>emma.reynolds@crowe.co.uk
+447467489298</t>
  </si>
  <si>
    <r>
      <rPr>
        <sz val="10"/>
        <rFont val="等线"/>
        <charset val="134"/>
      </rPr>
      <t>英国收购项目税务咨询（涉及中国子公司）</t>
    </r>
  </si>
  <si>
    <r>
      <rPr>
        <sz val="10"/>
        <rFont val="Arial"/>
        <charset val="134"/>
      </rPr>
      <t>900</t>
    </r>
    <r>
      <rPr>
        <sz val="10"/>
        <color rgb="FF000000"/>
        <rFont val="等线"/>
        <charset val="134"/>
      </rPr>
      <t>英镑</t>
    </r>
  </si>
  <si>
    <t>GBP</t>
  </si>
  <si>
    <t>LL20250414002</t>
  </si>
  <si>
    <r>
      <rPr>
        <sz val="10"/>
        <color indexed="8"/>
        <rFont val="等线"/>
        <charset val="134"/>
      </rPr>
      <t>王佳琪</t>
    </r>
  </si>
  <si>
    <t xml:space="preserve">Anagenix Limited </t>
  </si>
  <si>
    <r>
      <rPr>
        <sz val="10"/>
        <color indexed="8"/>
        <rFont val="等线"/>
        <charset val="134"/>
      </rPr>
      <t>食品</t>
    </r>
    <r>
      <rPr>
        <sz val="10"/>
        <color indexed="8"/>
        <rFont val="Arial"/>
        <charset val="134"/>
      </rPr>
      <t>Food &amp; Beverage</t>
    </r>
  </si>
  <si>
    <t>Rochelle Morgan</t>
  </si>
  <si>
    <t>rochelle.morgan@anagenix.com</t>
  </si>
  <si>
    <t>Mike Brunner</t>
  </si>
  <si>
    <t>Mike.Brunner@findex.co.nz
+64272740529</t>
  </si>
  <si>
    <r>
      <rPr>
        <sz val="10"/>
        <color indexed="8"/>
        <rFont val="等线"/>
        <charset val="134"/>
      </rPr>
      <t>税务咨询</t>
    </r>
  </si>
  <si>
    <r>
      <rPr>
        <sz val="10"/>
        <color indexed="8"/>
        <rFont val="等线"/>
        <charset val="134"/>
      </rPr>
      <t>上海分公司</t>
    </r>
  </si>
  <si>
    <r>
      <rPr>
        <sz val="10"/>
        <color indexed="8"/>
        <rFont val="等线"/>
        <charset val="134"/>
      </rPr>
      <t>陈鹏志</t>
    </r>
  </si>
  <si>
    <t>USD 1,800 (excluding 6.72% VAT and local levies)</t>
  </si>
  <si>
    <t>成都高新区晟珀外籍人员子女学校</t>
  </si>
  <si>
    <t>SPGS International School Chengdu</t>
  </si>
  <si>
    <r>
      <rPr>
        <sz val="10"/>
        <rFont val="宋体"/>
        <charset val="134"/>
      </rPr>
      <t>成都高新区晟珀外籍人员子女学校</t>
    </r>
  </si>
  <si>
    <r>
      <rPr>
        <sz val="10"/>
        <color rgb="FF000000"/>
        <rFont val="等线"/>
        <charset val="134"/>
      </rPr>
      <t>教育</t>
    </r>
    <r>
      <rPr>
        <sz val="10"/>
        <color rgb="FF000000"/>
        <rFont val="Arial"/>
        <charset val="134"/>
      </rPr>
      <t>Education</t>
    </r>
  </si>
  <si>
    <t>Nicky Whitehead</t>
  </si>
  <si>
    <t>Director: Social Purpose and Non-Profits</t>
  </si>
  <si>
    <t>Nicky.Whitehead@crowe.co.uk</t>
  </si>
  <si>
    <t>执行商定程序，对收入的专项审计（包括审核收入金额，及收入相关内控检查）</t>
  </si>
  <si>
    <r>
      <rPr>
        <sz val="10"/>
        <color rgb="FF000000"/>
        <rFont val="等线"/>
        <charset val="134"/>
      </rPr>
      <t>成都</t>
    </r>
  </si>
  <si>
    <t>RMB 100,000 (6.72% VAT and surcharges exclusive).This amount includes any necessary OPEs.</t>
  </si>
  <si>
    <r>
      <rPr>
        <sz val="10"/>
        <color rgb="FF000000"/>
        <rFont val="等线"/>
        <charset val="134"/>
      </rPr>
      <t>境外企业</t>
    </r>
  </si>
  <si>
    <t>青岛墨尔文中学</t>
  </si>
  <si>
    <t>Malvern College Qingdao</t>
  </si>
  <si>
    <t>未知</t>
  </si>
  <si>
    <t>Guy Biggin</t>
  </si>
  <si>
    <t>guy.biggin@crowe.co.uk
+44 (0) 1242 240324</t>
  </si>
  <si>
    <t>audit of fee income</t>
  </si>
  <si>
    <r>
      <rPr>
        <sz val="10"/>
        <color rgb="FF000000"/>
        <rFont val="等线"/>
        <charset val="134"/>
      </rPr>
      <t>青岛</t>
    </r>
  </si>
  <si>
    <r>
      <rPr>
        <sz val="10"/>
        <color rgb="FF000000"/>
        <rFont val="等线"/>
        <charset val="134"/>
      </rPr>
      <t>按小时报价（</t>
    </r>
    <r>
      <rPr>
        <sz val="10"/>
        <color rgb="FF000000"/>
        <rFont val="Arial"/>
        <charset val="134"/>
      </rPr>
      <t>hourly rate for senior is CNY 800, and that for manager is CNY 1,050</t>
    </r>
    <r>
      <rPr>
        <sz val="10"/>
        <color rgb="FF000000"/>
        <rFont val="等线"/>
        <charset val="134"/>
      </rPr>
      <t>）</t>
    </r>
    <r>
      <rPr>
        <sz val="10"/>
        <color rgb="FF000000"/>
        <rFont val="Arial"/>
        <charset val="134"/>
      </rPr>
      <t xml:space="preserve"> </t>
    </r>
    <r>
      <rPr>
        <sz val="10"/>
        <color rgb="FF000000"/>
        <rFont val="等线"/>
        <charset val="134"/>
      </rPr>
      <t>预计总报价含所有为</t>
    </r>
    <r>
      <rPr>
        <sz val="10"/>
        <color rgb="FF000000"/>
        <rFont val="Arial"/>
        <charset val="134"/>
      </rPr>
      <t>81,427.36</t>
    </r>
    <r>
      <rPr>
        <sz val="10"/>
        <color rgb="FF000000"/>
        <rFont val="等线"/>
        <charset val="134"/>
      </rPr>
      <t>元</t>
    </r>
  </si>
  <si>
    <t>广州市鹰途教育信息咨询有限公司、戴浦由（上海）商务咨询有限公司</t>
  </si>
  <si>
    <r>
      <rPr>
        <sz val="10"/>
        <color indexed="8"/>
        <rFont val="Arial"/>
        <charset val="134"/>
      </rPr>
      <t>Guangzhou INTO Education Limited</t>
    </r>
    <r>
      <rPr>
        <sz val="10"/>
        <rFont val="等线"/>
        <charset val="134"/>
      </rPr>
      <t>、</t>
    </r>
    <r>
      <rPr>
        <sz val="10"/>
        <rFont val="Arial"/>
        <charset val="134"/>
      </rPr>
      <t>DPU (Shanghai) Business Consulting Ltd</t>
    </r>
  </si>
  <si>
    <r>
      <rPr>
        <sz val="10"/>
        <rFont val="等线"/>
        <charset val="134"/>
      </rPr>
      <t>广州市鹰途教育信息咨询有限公司</t>
    </r>
  </si>
  <si>
    <t>Guangzhou INTO Education Limited</t>
  </si>
  <si>
    <r>
      <rPr>
        <sz val="10"/>
        <color rgb="FF000000"/>
        <rFont val="Arial"/>
        <charset val="134"/>
      </rPr>
      <t>1000</t>
    </r>
    <r>
      <rPr>
        <sz val="10"/>
        <color rgb="FF000000"/>
        <rFont val="等线"/>
        <charset val="134"/>
      </rPr>
      <t>万元（含）至</t>
    </r>
    <r>
      <rPr>
        <sz val="10"/>
        <color rgb="FF000000"/>
        <rFont val="Arial"/>
        <charset val="134"/>
      </rPr>
      <t>5000</t>
    </r>
    <r>
      <rPr>
        <sz val="10"/>
        <color rgb="FF000000"/>
        <rFont val="等线"/>
        <charset val="134"/>
      </rPr>
      <t>万元</t>
    </r>
  </si>
  <si>
    <t>英国</t>
  </si>
  <si>
    <t>Mark Sisson</t>
  </si>
  <si>
    <t>Mark.Sisson@crowe.co.uk</t>
  </si>
  <si>
    <r>
      <rPr>
        <sz val="10"/>
        <color indexed="8"/>
        <rFont val="Arial"/>
        <charset val="134"/>
      </rPr>
      <t>2024</t>
    </r>
    <r>
      <rPr>
        <sz val="10"/>
        <color rgb="FF000000"/>
        <rFont val="等线"/>
        <charset val="134"/>
      </rPr>
      <t>年中国准则年审（</t>
    </r>
    <r>
      <rPr>
        <sz val="10"/>
        <color rgb="FF000000"/>
        <rFont val="Arial"/>
        <charset val="134"/>
      </rPr>
      <t>731</t>
    </r>
    <r>
      <rPr>
        <sz val="10"/>
        <color rgb="FF000000"/>
        <rFont val="等线"/>
        <charset val="134"/>
      </rPr>
      <t>截止）</t>
    </r>
    <r>
      <rPr>
        <sz val="10"/>
        <color rgb="FF000000"/>
        <rFont val="Arial"/>
        <charset val="134"/>
      </rPr>
      <t xml:space="preserve"> </t>
    </r>
  </si>
  <si>
    <r>
      <rPr>
        <sz val="10"/>
        <color rgb="FF000000"/>
        <rFont val="等线"/>
        <charset val="134"/>
      </rPr>
      <t>广州、上海</t>
    </r>
  </si>
  <si>
    <r>
      <rPr>
        <sz val="10"/>
        <color rgb="FF000000"/>
        <rFont val="等线"/>
        <charset val="134"/>
      </rPr>
      <t>报价不含</t>
    </r>
    <r>
      <rPr>
        <sz val="10"/>
        <color rgb="FF000000"/>
        <rFont val="Arial"/>
        <charset val="134"/>
      </rPr>
      <t>6.72%</t>
    </r>
    <r>
      <rPr>
        <sz val="10"/>
        <color rgb="FF000000"/>
        <rFont val="等线"/>
        <charset val="134"/>
      </rPr>
      <t>税和差旅</t>
    </r>
  </si>
  <si>
    <t>Decided to retain Grant Thornton for their 2025 audit but the FD did make a point of saying that our fees were very competitive (and slightly cheaper than GT), our proposal document was good and presentation was excellent.  Their decision to retain GT seems to be based on some internal changes that are occurring in their business that they believe raises the risk of the audit so better to retain a firm of auditors that know the business well already.
They did indicate that there might still be the option to appoint Crowe in FY26.</t>
  </si>
  <si>
    <t>Linde Engineering Korea, Ltd.</t>
  </si>
  <si>
    <r>
      <rPr>
        <sz val="10"/>
        <color rgb="FF000000"/>
        <rFont val="等线"/>
        <charset val="134"/>
      </rPr>
      <t>其他境内企业境外实体</t>
    </r>
  </si>
  <si>
    <r>
      <rPr>
        <sz val="10"/>
        <color rgb="FF000000"/>
        <rFont val="Arial"/>
        <charset val="134"/>
      </rPr>
      <t>3.65</t>
    </r>
    <r>
      <rPr>
        <sz val="10"/>
        <color rgb="FF000000"/>
        <rFont val="等线"/>
        <charset val="134"/>
      </rPr>
      <t>亿元（含）至</t>
    </r>
    <r>
      <rPr>
        <sz val="10"/>
        <color rgb="FF000000"/>
        <rFont val="Arial"/>
        <charset val="134"/>
      </rPr>
      <t>7.3</t>
    </r>
    <r>
      <rPr>
        <sz val="10"/>
        <color rgb="FF000000"/>
        <rFont val="等线"/>
        <charset val="134"/>
      </rPr>
      <t>亿元（</t>
    </r>
    <r>
      <rPr>
        <sz val="10"/>
        <color rgb="FF000000"/>
        <rFont val="Arial"/>
        <charset val="134"/>
      </rPr>
      <t>1</t>
    </r>
    <r>
      <rPr>
        <sz val="10"/>
        <color rgb="FF000000"/>
        <rFont val="等线"/>
        <charset val="134"/>
      </rPr>
      <t>亿美元）</t>
    </r>
  </si>
  <si>
    <t>Feifei Liu</t>
  </si>
  <si>
    <t>Feifei.Liu@linde.com</t>
  </si>
  <si>
    <r>
      <rPr>
        <sz val="10"/>
        <color rgb="FF000000"/>
        <rFont val="等线"/>
        <charset val="134"/>
      </rPr>
      <t>税务公司上海分公司</t>
    </r>
  </si>
  <si>
    <r>
      <rPr>
        <sz val="10"/>
        <color rgb="FF000000"/>
        <rFont val="等线"/>
        <charset val="134"/>
      </rPr>
      <t>财务外包服务</t>
    </r>
  </si>
  <si>
    <r>
      <rPr>
        <sz val="10"/>
        <color rgb="FF000000"/>
        <rFont val="等线"/>
        <charset val="134"/>
      </rPr>
      <t>韩国</t>
    </r>
  </si>
  <si>
    <t>G S Sim</t>
  </si>
  <si>
    <t>bpo3@crowe.kr</t>
  </si>
  <si>
    <t>外包服务按每一项服务报价，不同场景收费有波动（后面测算报价按最低价估计）</t>
  </si>
  <si>
    <t>KRW</t>
  </si>
  <si>
    <t>Due to the time urgency, we will proceed this with another firm which is already the existing vendor in our SAP system to handle the tax filing this year.</t>
  </si>
  <si>
    <r>
      <rPr>
        <sz val="10"/>
        <rFont val="宋体"/>
        <charset val="134"/>
      </rPr>
      <t>对内</t>
    </r>
    <r>
      <rPr>
        <sz val="10"/>
        <rFont val="Arial"/>
        <charset val="134"/>
      </rPr>
      <t>-</t>
    </r>
    <r>
      <rPr>
        <sz val="10"/>
        <rFont val="宋体"/>
        <charset val="134"/>
      </rPr>
      <t>首年</t>
    </r>
  </si>
  <si>
    <t>希悦尔（中国）有限公司</t>
  </si>
  <si>
    <r>
      <rPr>
        <sz val="10"/>
        <rFont val="Arial"/>
        <charset val="134"/>
      </rPr>
      <t>Sealed Air Packaging (China) Co., Ltd.</t>
    </r>
    <r>
      <rPr>
        <sz val="10"/>
        <rFont val="宋体"/>
        <charset val="134"/>
      </rPr>
      <t>等</t>
    </r>
    <r>
      <rPr>
        <sz val="10"/>
        <rFont val="Arial"/>
        <charset val="134"/>
      </rPr>
      <t>11</t>
    </r>
    <r>
      <rPr>
        <sz val="10"/>
        <rFont val="宋体"/>
        <charset val="134"/>
      </rPr>
      <t>家实体</t>
    </r>
  </si>
  <si>
    <r>
      <rPr>
        <sz val="10"/>
        <rFont val="宋体"/>
        <charset val="134"/>
      </rPr>
      <t>希悦尔（中国）有限公司</t>
    </r>
  </si>
  <si>
    <r>
      <rPr>
        <sz val="10"/>
        <rFont val="Arial"/>
        <charset val="134"/>
      </rPr>
      <t>Sealed Air Packaging (China) Co., Ltd.</t>
    </r>
  </si>
  <si>
    <r>
      <rPr>
        <sz val="10"/>
        <rFont val="宋体"/>
        <charset val="134"/>
      </rPr>
      <t>曾用名</t>
    </r>
    <r>
      <rPr>
        <sz val="10"/>
        <rFont val="Arial"/>
        <charset val="134"/>
      </rPr>
      <t xml:space="preserve"> </t>
    </r>
    <r>
      <rPr>
        <sz val="10"/>
        <rFont val="宋体"/>
        <charset val="134"/>
      </rPr>
      <t>希悦尔包装（中国）有限公司。共</t>
    </r>
    <r>
      <rPr>
        <sz val="10"/>
        <rFont val="Arial"/>
        <charset val="134"/>
      </rPr>
      <t>11</t>
    </r>
    <r>
      <rPr>
        <sz val="10"/>
        <rFont val="宋体"/>
        <charset val="134"/>
      </rPr>
      <t>家实体</t>
    </r>
  </si>
  <si>
    <r>
      <rPr>
        <sz val="10"/>
        <rFont val="宋体"/>
        <charset val="134"/>
      </rPr>
      <t>波兰</t>
    </r>
  </si>
  <si>
    <t>Crowe Poland</t>
  </si>
  <si>
    <t>Rafal Murzyński</t>
  </si>
  <si>
    <t>International project manager</t>
  </si>
  <si>
    <t>rafal.murzynski@crowe.pl</t>
  </si>
  <si>
    <t>PENDING-洽谈中</t>
  </si>
  <si>
    <r>
      <rPr>
        <sz val="10"/>
        <rFont val="宋体"/>
        <charset val="134"/>
      </rPr>
      <t>新客户新业务</t>
    </r>
  </si>
  <si>
    <r>
      <rPr>
        <sz val="10"/>
        <rFont val="Arial"/>
        <charset val="134"/>
      </rPr>
      <t>2025</t>
    </r>
    <r>
      <rPr>
        <sz val="10"/>
        <rFont val="宋体"/>
        <charset val="134"/>
      </rPr>
      <t>年度法定审计</t>
    </r>
  </si>
  <si>
    <r>
      <rPr>
        <sz val="10"/>
        <rFont val="宋体"/>
        <charset val="134"/>
      </rPr>
      <t>北京执业中心</t>
    </r>
  </si>
  <si>
    <r>
      <rPr>
        <sz val="10"/>
        <rFont val="宋体"/>
        <charset val="134"/>
      </rPr>
      <t>佟锐</t>
    </r>
  </si>
  <si>
    <r>
      <rPr>
        <sz val="10"/>
        <rFont val="Arial"/>
        <charset val="134"/>
      </rPr>
      <t>11</t>
    </r>
    <r>
      <rPr>
        <sz val="10"/>
        <rFont val="宋体"/>
        <charset val="134"/>
      </rPr>
      <t>家实体合并报价，不含差旅（已考虑</t>
    </r>
    <r>
      <rPr>
        <sz val="10"/>
        <rFont val="Arial"/>
        <charset val="134"/>
      </rPr>
      <t>Rafal</t>
    </r>
    <r>
      <rPr>
        <sz val="10"/>
        <rFont val="宋体"/>
        <charset val="134"/>
      </rPr>
      <t>那边的协调费</t>
    </r>
    <r>
      <rPr>
        <sz val="10"/>
        <rFont val="Arial"/>
        <charset val="134"/>
      </rPr>
      <t>15%</t>
    </r>
    <r>
      <rPr>
        <sz val="10"/>
        <rFont val="宋体"/>
        <charset val="134"/>
      </rPr>
      <t>）</t>
    </r>
  </si>
  <si>
    <t>Mohawk Industries</t>
  </si>
  <si>
    <r>
      <rPr>
        <sz val="10"/>
        <rFont val="宋体"/>
        <charset val="134"/>
      </rPr>
      <t>莫和克贸易（上海）有限公司、马拉齐贸易（上海）有限公司</t>
    </r>
    <r>
      <rPr>
        <sz val="10"/>
        <rFont val="Arial"/>
        <charset val="134"/>
      </rPr>
      <t>2</t>
    </r>
    <r>
      <rPr>
        <sz val="10"/>
        <rFont val="宋体"/>
        <charset val="134"/>
      </rPr>
      <t>家实体</t>
    </r>
  </si>
  <si>
    <r>
      <rPr>
        <sz val="10"/>
        <rFont val="Arial"/>
        <charset val="134"/>
      </rPr>
      <t xml:space="preserve">Mohawk Trading (Shanghai) Co., Ltd, Marazzi Group Trading (Shanghai) Co, Ltd, </t>
    </r>
    <r>
      <rPr>
        <sz val="10"/>
        <rFont val="宋体"/>
        <charset val="134"/>
      </rPr>
      <t>两家实体</t>
    </r>
  </si>
  <si>
    <r>
      <rPr>
        <sz val="10"/>
        <rFont val="宋体"/>
        <charset val="134"/>
      </rPr>
      <t>暂时未知年收入</t>
    </r>
  </si>
  <si>
    <t>Travis Ward</t>
  </si>
  <si>
    <r>
      <rPr>
        <u/>
        <sz val="10"/>
        <rFont val="宋体"/>
        <charset val="134"/>
      </rPr>
      <t>合伙人</t>
    </r>
  </si>
  <si>
    <t>travis.ward@crowe.com</t>
  </si>
  <si>
    <r>
      <rPr>
        <sz val="10"/>
        <rFont val="宋体"/>
        <charset val="134"/>
      </rPr>
      <t>税务</t>
    </r>
  </si>
  <si>
    <t>⑤税务</t>
  </si>
  <si>
    <r>
      <rPr>
        <sz val="10"/>
        <rFont val="Arial"/>
        <charset val="134"/>
      </rPr>
      <t>Global tax service (</t>
    </r>
    <r>
      <rPr>
        <sz val="10"/>
        <rFont val="宋体"/>
        <charset val="134"/>
      </rPr>
      <t>报税、编报表等业务）</t>
    </r>
  </si>
  <si>
    <r>
      <rPr>
        <sz val="10"/>
        <rFont val="宋体"/>
        <charset val="134"/>
      </rPr>
      <t>税务公司</t>
    </r>
  </si>
  <si>
    <r>
      <rPr>
        <sz val="10"/>
        <rFont val="宋体"/>
        <charset val="134"/>
      </rPr>
      <t>上海分公司</t>
    </r>
  </si>
  <si>
    <r>
      <rPr>
        <sz val="10"/>
        <rFont val="宋体"/>
        <charset val="134"/>
      </rPr>
      <t>陈鹏志</t>
    </r>
  </si>
  <si>
    <t>Laurel Li</t>
  </si>
  <si>
    <r>
      <rPr>
        <sz val="10"/>
        <rFont val="宋体"/>
        <charset val="134"/>
      </rPr>
      <t>未来三年服务的报价，每年</t>
    </r>
    <r>
      <rPr>
        <sz val="10"/>
        <rFont val="Arial"/>
        <charset val="134"/>
      </rPr>
      <t>55790</t>
    </r>
    <r>
      <rPr>
        <sz val="10"/>
        <rFont val="宋体"/>
        <charset val="134"/>
      </rPr>
      <t>美元，报价所用汇率为</t>
    </r>
    <r>
      <rPr>
        <sz val="10"/>
        <rFont val="Arial"/>
        <charset val="134"/>
      </rPr>
      <t>7.1761</t>
    </r>
  </si>
  <si>
    <t>百济神州</t>
  </si>
  <si>
    <t xml:space="preserve">Beigene (BeOne Medicines) </t>
  </si>
  <si>
    <t>境内上市公司</t>
  </si>
  <si>
    <r>
      <rPr>
        <sz val="10"/>
        <rFont val="宋体"/>
        <charset val="134"/>
      </rPr>
      <t>上海证交所</t>
    </r>
  </si>
  <si>
    <r>
      <rPr>
        <sz val="10"/>
        <rFont val="宋体"/>
        <charset val="134"/>
      </rPr>
      <t>同时在上交所、港交所、纳斯达克三地上市</t>
    </r>
  </si>
  <si>
    <t>73亿元（含）至365亿元（50亿美元）</t>
  </si>
  <si>
    <t>mike.varney@crowe.com</t>
  </si>
  <si>
    <r>
      <rPr>
        <sz val="10"/>
        <rFont val="宋体"/>
        <charset val="134"/>
      </rPr>
      <t>内部审计</t>
    </r>
  </si>
  <si>
    <t>⑥咨询</t>
  </si>
  <si>
    <t>2025 IT SOX compliance audit support</t>
  </si>
  <si>
    <r>
      <rPr>
        <sz val="10"/>
        <rFont val="宋体"/>
        <charset val="134"/>
      </rPr>
      <t>上海分所</t>
    </r>
  </si>
  <si>
    <r>
      <rPr>
        <sz val="10"/>
        <rFont val="Arial"/>
        <charset val="134"/>
      </rPr>
      <t>150 USD per person per hour</t>
    </r>
    <r>
      <rPr>
        <sz val="10"/>
        <rFont val="宋体"/>
        <charset val="134"/>
      </rPr>
      <t>，含税，</t>
    </r>
    <r>
      <rPr>
        <sz val="10"/>
        <rFont val="Arial"/>
        <charset val="134"/>
      </rPr>
      <t>375hours of work from July to October.</t>
    </r>
  </si>
  <si>
    <r>
      <rPr>
        <sz val="10"/>
        <rFont val="宋体"/>
        <charset val="134"/>
      </rPr>
      <t>客户选用现有服务商。</t>
    </r>
  </si>
  <si>
    <t>卡柯洛塑胶科技（太仓）有限公司</t>
  </si>
  <si>
    <t>Carclo Technical Plastic Taicang Co., Ltd.</t>
  </si>
  <si>
    <r>
      <rPr>
        <sz val="10"/>
        <rFont val="宋体"/>
        <charset val="134"/>
      </rPr>
      <t>外商投资企业</t>
    </r>
  </si>
  <si>
    <r>
      <rPr>
        <sz val="10"/>
        <rFont val="宋体"/>
        <charset val="134"/>
      </rPr>
      <t>母公司</t>
    </r>
    <r>
      <rPr>
        <sz val="10"/>
        <rFont val="Arial"/>
        <charset val="134"/>
      </rPr>
      <t>Carclo Plc</t>
    </r>
    <r>
      <rPr>
        <sz val="10"/>
        <rFont val="宋体"/>
        <charset val="134"/>
      </rPr>
      <t>英国上市</t>
    </r>
  </si>
  <si>
    <r>
      <rPr>
        <sz val="10"/>
        <rFont val="宋体"/>
        <charset val="134"/>
      </rPr>
      <t>英国</t>
    </r>
  </si>
  <si>
    <t>Mark Fowkes</t>
  </si>
  <si>
    <r>
      <rPr>
        <u/>
        <sz val="10"/>
        <rFont val="宋体"/>
        <charset val="134"/>
      </rPr>
      <t>审计合伙人</t>
    </r>
  </si>
  <si>
    <t>mark.fowkes@crowe.co.uk</t>
  </si>
  <si>
    <r>
      <rPr>
        <sz val="10"/>
        <rFont val="Arial"/>
        <charset val="134"/>
      </rPr>
      <t>PENDING-</t>
    </r>
    <r>
      <rPr>
        <sz val="10"/>
        <rFont val="宋体"/>
        <charset val="134"/>
      </rPr>
      <t>洽谈中</t>
    </r>
  </si>
  <si>
    <r>
      <rPr>
        <sz val="10"/>
        <rFont val="Arial"/>
        <charset val="134"/>
      </rPr>
      <t>2025</t>
    </r>
    <r>
      <rPr>
        <sz val="10"/>
        <rFont val="宋体"/>
        <charset val="134"/>
      </rPr>
      <t>年法定审计</t>
    </r>
    <r>
      <rPr>
        <sz val="10"/>
        <rFont val="Arial"/>
        <charset val="134"/>
      </rPr>
      <t>+26</t>
    </r>
    <r>
      <rPr>
        <sz val="10"/>
        <rFont val="宋体"/>
        <charset val="134"/>
      </rPr>
      <t>年</t>
    </r>
    <r>
      <rPr>
        <sz val="10"/>
        <rFont val="Arial"/>
        <charset val="134"/>
      </rPr>
      <t>3</t>
    </r>
    <r>
      <rPr>
        <sz val="10"/>
        <rFont val="宋体"/>
        <charset val="134"/>
      </rPr>
      <t>月</t>
    </r>
    <r>
      <rPr>
        <sz val="10"/>
        <rFont val="Arial"/>
        <charset val="134"/>
      </rPr>
      <t>31</t>
    </r>
    <r>
      <rPr>
        <sz val="10"/>
        <rFont val="宋体"/>
        <charset val="134"/>
      </rPr>
      <t>日集团审计支持（</t>
    </r>
    <r>
      <rPr>
        <sz val="10"/>
        <rFont val="Arial"/>
        <charset val="134"/>
      </rPr>
      <t>IFRS</t>
    </r>
    <r>
      <rPr>
        <sz val="10"/>
        <rFont val="宋体"/>
        <charset val="134"/>
      </rPr>
      <t>英文报告）</t>
    </r>
  </si>
  <si>
    <r>
      <rPr>
        <sz val="10"/>
        <rFont val="宋体"/>
        <charset val="134"/>
      </rPr>
      <t>江苏太仓</t>
    </r>
  </si>
  <si>
    <r>
      <rPr>
        <sz val="10"/>
        <rFont val="Arial"/>
        <charset val="134"/>
      </rPr>
      <t>17</t>
    </r>
    <r>
      <rPr>
        <sz val="10"/>
        <rFont val="宋体"/>
        <charset val="134"/>
      </rPr>
      <t>万，含差旅不含</t>
    </r>
    <r>
      <rPr>
        <sz val="10"/>
        <rFont val="Arial"/>
        <charset val="134"/>
      </rPr>
      <t>6.72%</t>
    </r>
    <r>
      <rPr>
        <sz val="10"/>
        <rFont val="宋体"/>
        <charset val="134"/>
      </rPr>
      <t>税</t>
    </r>
  </si>
  <si>
    <t>Habicus Group Ltd</t>
  </si>
  <si>
    <t>房地产Real Estate</t>
  </si>
  <si>
    <t>Daniela Jarosova</t>
  </si>
  <si>
    <t>Tax Manager</t>
  </si>
  <si>
    <t>Daniela.Jarosova@crowe.co.uk
+44 (0) 7586 060 531</t>
  </si>
  <si>
    <r>
      <rPr>
        <sz val="10"/>
        <rFont val="Arial"/>
        <charset val="134"/>
      </rPr>
      <t>WON-</t>
    </r>
    <r>
      <rPr>
        <sz val="10"/>
        <rFont val="宋体"/>
        <charset val="134"/>
      </rPr>
      <t>成功</t>
    </r>
  </si>
  <si>
    <t>具体税务咨询问题（涉及并购）</t>
  </si>
  <si>
    <r>
      <rPr>
        <sz val="10"/>
        <rFont val="宋体"/>
        <charset val="134"/>
      </rPr>
      <t>李芸</t>
    </r>
  </si>
  <si>
    <r>
      <rPr>
        <sz val="10"/>
        <rFont val="Arial"/>
        <charset val="134"/>
      </rPr>
      <t>GBP1,300</t>
    </r>
    <r>
      <rPr>
        <sz val="10"/>
        <rFont val="宋体"/>
        <charset val="134"/>
      </rPr>
      <t>一口价</t>
    </r>
  </si>
  <si>
    <r>
      <rPr>
        <sz val="10"/>
        <rFont val="宋体"/>
        <charset val="134"/>
      </rPr>
      <t>邮件同意</t>
    </r>
  </si>
  <si>
    <r>
      <rPr>
        <sz val="10"/>
        <rFont val="宋体"/>
        <charset val="134"/>
      </rPr>
      <t>对外</t>
    </r>
  </si>
  <si>
    <t>重庆长安汽车股份有限公司</t>
  </si>
  <si>
    <t>Chongqing Changan Automobile Co., Ltd.</t>
  </si>
  <si>
    <t>长安美国研发中心股份有限公司</t>
  </si>
  <si>
    <t>Changan US R&amp;D Center Co., Ltd.</t>
  </si>
  <si>
    <t>母公司长安汽车为境内上市公司（SZ:000625)</t>
  </si>
  <si>
    <r>
      <rPr>
        <sz val="10"/>
        <rFont val="宋体"/>
        <charset val="134"/>
      </rPr>
      <t>国富会计所北京执业中心</t>
    </r>
  </si>
  <si>
    <r>
      <rPr>
        <sz val="10"/>
        <rFont val="宋体"/>
        <charset val="134"/>
      </rPr>
      <t>陈晓玲</t>
    </r>
  </si>
  <si>
    <t>NA-不适用</t>
  </si>
  <si>
    <r>
      <rPr>
        <sz val="10"/>
        <rFont val="宋体"/>
        <charset val="134"/>
      </rPr>
      <t>清算全过程服务</t>
    </r>
  </si>
  <si>
    <r>
      <rPr>
        <sz val="10"/>
        <rFont val="宋体"/>
        <charset val="134"/>
      </rPr>
      <t>底特律</t>
    </r>
  </si>
  <si>
    <t>Derek.Grimm@crowe.com
317.208.2421</t>
  </si>
  <si>
    <t>国富会计所</t>
  </si>
  <si>
    <t>四川分所</t>
  </si>
  <si>
    <t>张永刚</t>
  </si>
  <si>
    <t>陈晓松</t>
  </si>
  <si>
    <t>未报价</t>
  </si>
  <si>
    <t>2、超出团队服务范围或能力，未能承接;</t>
  </si>
  <si>
    <t>服务范围中涉及独立性冲突事项（既编又审），且法律程序服务的要求超出美国所的服务范畴。</t>
  </si>
  <si>
    <t xml:space="preserve">Asesoría y Servicios GIS, S.A. de C.V. </t>
  </si>
  <si>
    <t>Asesoría y Servicios GIS, S.A. de C.V.</t>
  </si>
  <si>
    <t>捷克</t>
  </si>
  <si>
    <t xml:space="preserve">Crowe Advartis Audit s.r.o. </t>
  </si>
  <si>
    <t>捷克为波兰所的子公司，系统登记为波兰所</t>
  </si>
  <si>
    <t>咨询</t>
  </si>
  <si>
    <t>内控支持</t>
  </si>
  <si>
    <t>安徽芜湖</t>
  </si>
  <si>
    <t>估计日期，系统未立项</t>
  </si>
  <si>
    <t>Red Sea Aquatics GZ Trading</t>
  </si>
  <si>
    <t>检查另一家事务所的工作底稿</t>
  </si>
  <si>
    <t>上海</t>
  </si>
  <si>
    <r>
      <rPr>
        <sz val="10"/>
        <color indexed="8"/>
        <rFont val="Arial"/>
        <charset val="134"/>
      </rPr>
      <t>2023</t>
    </r>
    <r>
      <rPr>
        <sz val="10"/>
        <rFont val="等线"/>
        <charset val="134"/>
      </rPr>
      <t>年报审计（否定意见）</t>
    </r>
    <r>
      <rPr>
        <sz val="10"/>
        <rFont val="Arial"/>
        <charset val="134"/>
      </rPr>
      <t>or</t>
    </r>
    <r>
      <rPr>
        <sz val="10"/>
        <rFont val="等线"/>
        <charset val="134"/>
      </rPr>
      <t>清算审计？</t>
    </r>
  </si>
  <si>
    <r>
      <rPr>
        <sz val="10"/>
        <color indexed="8"/>
        <rFont val="等线"/>
        <charset val="134"/>
      </rPr>
      <t>未报价</t>
    </r>
  </si>
  <si>
    <r>
      <rPr>
        <sz val="10"/>
        <color indexed="8"/>
        <rFont val="等线"/>
        <charset val="134"/>
      </rPr>
      <t>初步判断意见类型为否定，客户无法接受，未报价。</t>
    </r>
  </si>
  <si>
    <t>东广精密电子（昆山）有限公司</t>
  </si>
  <si>
    <t>Dongwang Precision Electronics (Kunshan) Co. Ltd.</t>
  </si>
  <si>
    <r>
      <rPr>
        <sz val="10"/>
        <color indexed="8"/>
        <rFont val="等线"/>
        <charset val="134"/>
      </rPr>
      <t>东广精密电子（昆山）有限公司</t>
    </r>
  </si>
  <si>
    <t xml:space="preserve">Beomseok Lee  </t>
  </si>
  <si>
    <t>bs.lee@hanulac.co.kr</t>
  </si>
  <si>
    <r>
      <rPr>
        <sz val="10"/>
        <color indexed="8"/>
        <rFont val="等线"/>
        <charset val="134"/>
      </rPr>
      <t>子公司审计</t>
    </r>
  </si>
  <si>
    <r>
      <rPr>
        <sz val="10"/>
        <color indexed="8"/>
        <rFont val="等线"/>
        <charset val="134"/>
      </rPr>
      <t>昆山</t>
    </r>
  </si>
  <si>
    <r>
      <rPr>
        <sz val="10"/>
        <color indexed="8"/>
        <rFont val="Arial"/>
        <charset val="134"/>
      </rPr>
      <t>16.5</t>
    </r>
    <r>
      <rPr>
        <sz val="10"/>
        <color indexed="8"/>
        <rFont val="等线"/>
        <charset val="134"/>
      </rPr>
      <t>万含税，不含差旅</t>
    </r>
  </si>
  <si>
    <t>美普盛（上海）汽车零部件有限公司</t>
  </si>
  <si>
    <t>MPS Shanghai Trading Co., LTD. (China)</t>
  </si>
  <si>
    <r>
      <rPr>
        <sz val="10"/>
        <color indexed="8"/>
        <rFont val="等线"/>
        <charset val="134"/>
      </rPr>
      <t>美普盛（上海）汽车零部件有限公司</t>
    </r>
  </si>
  <si>
    <t>Beau Schwegman</t>
  </si>
  <si>
    <t>beau.schwegman@crowe.com</t>
  </si>
  <si>
    <t>2023年法定审计，单体</t>
  </si>
  <si>
    <r>
      <rPr>
        <sz val="10"/>
        <color indexed="8"/>
        <rFont val="Arial"/>
        <charset val="134"/>
      </rPr>
      <t>72000</t>
    </r>
    <r>
      <rPr>
        <sz val="10"/>
        <color indexed="8"/>
        <rFont val="等线"/>
        <charset val="134"/>
      </rPr>
      <t>含税（</t>
    </r>
    <r>
      <rPr>
        <sz val="10"/>
        <color indexed="8"/>
        <rFont val="Arial"/>
        <charset val="134"/>
      </rPr>
      <t>6%</t>
    </r>
    <r>
      <rPr>
        <sz val="10"/>
        <color indexed="8"/>
        <rFont val="等线"/>
        <charset val="134"/>
      </rPr>
      <t>）</t>
    </r>
  </si>
  <si>
    <t>Glorious Lighting SRL</t>
  </si>
  <si>
    <t>灯具制造商</t>
  </si>
  <si>
    <t>国富会计所厦门分所</t>
  </si>
  <si>
    <t>初步尽职调查服务（现场）</t>
  </si>
  <si>
    <t>罗马尼亚</t>
  </si>
  <si>
    <t>布勒伊拉</t>
  </si>
  <si>
    <r>
      <rPr>
        <sz val="10"/>
        <color indexed="8"/>
        <rFont val="Arial"/>
        <charset val="134"/>
      </rPr>
      <t>Crowe</t>
    </r>
    <r>
      <rPr>
        <sz val="10"/>
        <color indexed="8"/>
        <rFont val="等线"/>
        <charset val="134"/>
      </rPr>
      <t>罗马尼亚所</t>
    </r>
  </si>
  <si>
    <t>Raluca Ghiciusca</t>
  </si>
  <si>
    <t>Accounting Partner</t>
  </si>
  <si>
    <t>raluca.ghiciusca@crowe.ro</t>
  </si>
  <si>
    <r>
      <rPr>
        <sz val="10"/>
        <color indexed="8"/>
        <rFont val="Arial"/>
        <charset val="134"/>
      </rPr>
      <t>2910</t>
    </r>
    <r>
      <rPr>
        <sz val="10"/>
        <color indexed="8"/>
        <rFont val="宋体"/>
        <charset val="134"/>
      </rPr>
      <t>欧元不含税</t>
    </r>
  </si>
  <si>
    <r>
      <rPr>
        <sz val="10"/>
        <color indexed="8"/>
        <rFont val="宋体"/>
        <charset val="134"/>
      </rPr>
      <t>推荐来源</t>
    </r>
    <r>
      <rPr>
        <sz val="10"/>
        <color indexed="8"/>
        <rFont val="Helvetica"/>
        <charset val="134"/>
      </rPr>
      <t>-</t>
    </r>
    <r>
      <rPr>
        <sz val="10"/>
        <color indexed="8"/>
        <rFont val="宋体"/>
        <charset val="134"/>
      </rPr>
      <t>集团内部公司</t>
    </r>
  </si>
  <si>
    <t>单位</t>
  </si>
  <si>
    <t>分所</t>
  </si>
  <si>
    <t>国富集团</t>
  </si>
  <si>
    <t>总部</t>
  </si>
  <si>
    <t>北京总部</t>
  </si>
  <si>
    <t>湖北分所</t>
  </si>
  <si>
    <t>宜昌分所</t>
  </si>
  <si>
    <t>山东分所</t>
  </si>
  <si>
    <t>潍坊分所</t>
  </si>
  <si>
    <t>杭州分所</t>
  </si>
  <si>
    <t>江西分所</t>
  </si>
  <si>
    <t>广东分所/佛山分所</t>
  </si>
  <si>
    <t>大连分所</t>
  </si>
  <si>
    <t>上海分所</t>
  </si>
  <si>
    <t>河南分所</t>
  </si>
  <si>
    <t>重庆分所</t>
  </si>
  <si>
    <t>湖南分所</t>
  </si>
  <si>
    <t>山西分所</t>
  </si>
  <si>
    <t>新疆分所</t>
  </si>
  <si>
    <t>吉林分所</t>
  </si>
  <si>
    <t>西藏分所</t>
  </si>
  <si>
    <t>厦门分所</t>
  </si>
  <si>
    <t>陕西分所</t>
  </si>
  <si>
    <t>贵州分所</t>
  </si>
  <si>
    <t>天津分所</t>
  </si>
  <si>
    <t>河北分所</t>
  </si>
  <si>
    <t>苏州分所</t>
  </si>
  <si>
    <t>国富咨询公司</t>
  </si>
  <si>
    <t>国富税务公司</t>
  </si>
  <si>
    <t>上海分公司</t>
  </si>
  <si>
    <t>德皓会计所</t>
  </si>
  <si>
    <t>江苏分所</t>
  </si>
  <si>
    <t>南京分所</t>
  </si>
  <si>
    <t>深圳分所</t>
  </si>
  <si>
    <t>广州分所</t>
  </si>
  <si>
    <t>福建分所</t>
  </si>
  <si>
    <t>广东分所</t>
  </si>
  <si>
    <t>中竞发公司</t>
  </si>
  <si>
    <t>景江评估公司</t>
  </si>
  <si>
    <t>财华律师事务所</t>
  </si>
  <si>
    <t>集团内其他单位</t>
  </si>
  <si>
    <r>
      <rPr>
        <b/>
        <sz val="10"/>
        <color indexed="8"/>
        <rFont val="黑体"/>
        <charset val="134"/>
      </rPr>
      <t>类别</t>
    </r>
  </si>
  <si>
    <r>
      <rPr>
        <b/>
        <sz val="10"/>
        <color rgb="FF000000"/>
        <rFont val="宋体"/>
        <charset val="134"/>
      </rPr>
      <t>业务性质</t>
    </r>
  </si>
  <si>
    <r>
      <rPr>
        <b/>
        <sz val="10"/>
        <color indexed="8"/>
        <rFont val="黑体"/>
        <charset val="134"/>
      </rPr>
      <t>请求日期</t>
    </r>
  </si>
  <si>
    <r>
      <rPr>
        <b/>
        <sz val="10"/>
        <color indexed="8"/>
        <rFont val="黑体"/>
        <charset val="134"/>
      </rPr>
      <t>委托方名称</t>
    </r>
  </si>
  <si>
    <t>Party A'sy Name</t>
  </si>
  <si>
    <t>委托方类型</t>
  </si>
  <si>
    <r>
      <rPr>
        <b/>
        <sz val="10"/>
        <color indexed="8"/>
        <rFont val="黑体"/>
        <charset val="134"/>
      </rPr>
      <t>被审计单位</t>
    </r>
  </si>
  <si>
    <t>Audited Entity</t>
  </si>
  <si>
    <r>
      <rPr>
        <b/>
        <sz val="10"/>
        <color rgb="FF000000"/>
        <rFont val="宋体"/>
        <charset val="134"/>
      </rPr>
      <t>是否为港澳台投资者控制的内地企业（财政报备口径）</t>
    </r>
    <r>
      <rPr>
        <b/>
        <sz val="10"/>
        <color rgb="FF000000"/>
        <rFont val="Arial"/>
        <charset val="134"/>
      </rPr>
      <t>*</t>
    </r>
  </si>
  <si>
    <r>
      <rPr>
        <b/>
        <sz val="10"/>
        <color indexed="8"/>
        <rFont val="黑体"/>
        <charset val="134"/>
      </rPr>
      <t>上市交易所</t>
    </r>
  </si>
  <si>
    <r>
      <rPr>
        <b/>
        <sz val="10"/>
        <color indexed="8"/>
        <rFont val="黑体"/>
        <charset val="134"/>
      </rPr>
      <t>行业</t>
    </r>
    <r>
      <rPr>
        <b/>
        <sz val="10"/>
        <color indexed="8"/>
        <rFont val="Arial"/>
        <charset val="134"/>
      </rPr>
      <t>*</t>
    </r>
    <r>
      <rPr>
        <b/>
        <sz val="10"/>
        <color rgb="FF000000"/>
        <rFont val="宋体"/>
        <charset val="134"/>
      </rPr>
      <t>（报国际</t>
    </r>
    <r>
      <rPr>
        <b/>
        <sz val="10"/>
        <color rgb="FF000000"/>
        <rFont val="Arial"/>
        <charset val="134"/>
      </rPr>
      <t>Referral Tool</t>
    </r>
    <r>
      <rPr>
        <b/>
        <sz val="10"/>
        <color rgb="FF000000"/>
        <rFont val="宋体"/>
        <charset val="134"/>
      </rPr>
      <t>口径）</t>
    </r>
  </si>
  <si>
    <r>
      <rPr>
        <b/>
        <sz val="10"/>
        <color rgb="FF000000"/>
        <rFont val="微软雅黑"/>
        <charset val="134"/>
      </rPr>
      <t>被审计单位营业收入水平（元）</t>
    </r>
    <r>
      <rPr>
        <b/>
        <sz val="10"/>
        <color rgb="FF000000"/>
        <rFont val="Arial"/>
        <charset val="134"/>
      </rPr>
      <t>*</t>
    </r>
  </si>
  <si>
    <r>
      <rPr>
        <b/>
        <sz val="10"/>
        <color indexed="8"/>
        <rFont val="黑体"/>
        <charset val="134"/>
      </rPr>
      <t>营业收入（万元）</t>
    </r>
    <r>
      <rPr>
        <b/>
        <sz val="10"/>
        <color indexed="8"/>
        <rFont val="Arial"/>
        <charset val="134"/>
      </rPr>
      <t>*</t>
    </r>
  </si>
  <si>
    <r>
      <rPr>
        <b/>
        <sz val="10"/>
        <color indexed="8"/>
        <rFont val="黑体"/>
        <charset val="134"/>
      </rPr>
      <t>推荐来源</t>
    </r>
    <r>
      <rPr>
        <b/>
        <sz val="10"/>
        <color indexed="8"/>
        <rFont val="Arial"/>
        <charset val="134"/>
      </rPr>
      <t>*</t>
    </r>
  </si>
  <si>
    <r>
      <rPr>
        <b/>
        <sz val="10"/>
        <color indexed="8"/>
        <rFont val="黑体"/>
        <charset val="134"/>
      </rPr>
      <t>国家</t>
    </r>
    <r>
      <rPr>
        <b/>
        <sz val="10"/>
        <color indexed="8"/>
        <rFont val="Arial"/>
        <charset val="134"/>
      </rPr>
      <t>/</t>
    </r>
    <r>
      <rPr>
        <b/>
        <sz val="10"/>
        <color indexed="8"/>
        <rFont val="黑体"/>
        <charset val="134"/>
      </rPr>
      <t>地区</t>
    </r>
  </si>
  <si>
    <r>
      <rPr>
        <b/>
        <sz val="10"/>
        <color rgb="FF000000"/>
        <rFont val="宋体"/>
        <charset val="134"/>
      </rPr>
      <t>境外成员所名称</t>
    </r>
  </si>
  <si>
    <r>
      <rPr>
        <b/>
        <sz val="10"/>
        <color indexed="8"/>
        <rFont val="黑体"/>
        <charset val="134"/>
      </rPr>
      <t>境外成员所联系人</t>
    </r>
    <r>
      <rPr>
        <b/>
        <sz val="10"/>
        <color indexed="8"/>
        <rFont val="Arial"/>
        <charset val="134"/>
      </rPr>
      <t xml:space="preserve"> </t>
    </r>
  </si>
  <si>
    <r>
      <rPr>
        <b/>
        <sz val="10"/>
        <color rgb="FF000000"/>
        <rFont val="宋体"/>
        <charset val="134"/>
      </rPr>
      <t>业务来源</t>
    </r>
    <r>
      <rPr>
        <b/>
        <sz val="10"/>
        <color rgb="FF000000"/>
        <rFont val="Arial"/>
        <charset val="134"/>
      </rPr>
      <t>-</t>
    </r>
    <r>
      <rPr>
        <b/>
        <sz val="10"/>
        <color rgb="FF000000"/>
        <rFont val="宋体"/>
        <charset val="134"/>
      </rPr>
      <t>集团内部公司</t>
    </r>
    <r>
      <rPr>
        <b/>
        <sz val="10"/>
        <color rgb="FF000000"/>
        <rFont val="Arial"/>
        <charset val="134"/>
      </rPr>
      <t>/</t>
    </r>
    <r>
      <rPr>
        <b/>
        <sz val="10"/>
        <color rgb="FF000000"/>
        <rFont val="宋体"/>
        <charset val="134"/>
      </rPr>
      <t>其他合作单位</t>
    </r>
  </si>
  <si>
    <r>
      <rPr>
        <b/>
        <sz val="10"/>
        <color rgb="FF000000"/>
        <rFont val="宋体"/>
        <charset val="134"/>
      </rPr>
      <t>国富或合作业务开发人</t>
    </r>
  </si>
  <si>
    <r>
      <rPr>
        <b/>
        <sz val="10"/>
        <color rgb="FF000000"/>
        <rFont val="宋体"/>
        <charset val="134"/>
      </rPr>
      <t>最终来源（若有）</t>
    </r>
  </si>
  <si>
    <r>
      <rPr>
        <b/>
        <sz val="10"/>
        <color indexed="8"/>
        <rFont val="黑体"/>
        <charset val="134"/>
      </rPr>
      <t>客户联系人</t>
    </r>
  </si>
  <si>
    <r>
      <rPr>
        <b/>
        <sz val="10"/>
        <color indexed="8"/>
        <rFont val="黑体"/>
        <charset val="134"/>
      </rPr>
      <t>业务类型</t>
    </r>
  </si>
  <si>
    <r>
      <rPr>
        <b/>
        <sz val="10"/>
        <color indexed="8"/>
        <rFont val="黑体"/>
        <charset val="134"/>
      </rPr>
      <t>财政部报备业务性质</t>
    </r>
    <r>
      <rPr>
        <b/>
        <sz val="10"/>
        <color indexed="8"/>
        <rFont val="Arial"/>
        <charset val="134"/>
      </rPr>
      <t>(WON</t>
    </r>
    <r>
      <rPr>
        <b/>
        <sz val="10"/>
        <color indexed="8"/>
        <rFont val="黑体"/>
        <charset val="134"/>
      </rPr>
      <t>填写）</t>
    </r>
  </si>
  <si>
    <r>
      <rPr>
        <b/>
        <sz val="10"/>
        <color rgb="FF000000"/>
        <rFont val="宋体"/>
        <charset val="134"/>
      </rPr>
      <t>业务描述</t>
    </r>
  </si>
  <si>
    <r>
      <rPr>
        <b/>
        <sz val="10"/>
        <color rgb="FF000000"/>
        <rFont val="宋体"/>
        <charset val="134"/>
      </rPr>
      <t>项目地点</t>
    </r>
  </si>
  <si>
    <r>
      <rPr>
        <b/>
        <sz val="10"/>
        <color rgb="FF000000"/>
        <rFont val="宋体"/>
        <charset val="134"/>
      </rPr>
      <t>国富承接单位</t>
    </r>
  </si>
  <si>
    <r>
      <rPr>
        <b/>
        <sz val="10"/>
        <color indexed="8"/>
        <rFont val="黑体"/>
        <charset val="134"/>
      </rPr>
      <t>国富联系部门</t>
    </r>
  </si>
  <si>
    <r>
      <rPr>
        <b/>
        <sz val="10"/>
        <color indexed="8"/>
        <rFont val="黑体"/>
        <charset val="134"/>
      </rPr>
      <t>国富合伙人</t>
    </r>
  </si>
  <si>
    <r>
      <rPr>
        <b/>
        <sz val="10"/>
        <color indexed="8"/>
        <rFont val="黑体"/>
        <charset val="134"/>
      </rPr>
      <t>项目联系人</t>
    </r>
  </si>
  <si>
    <r>
      <rPr>
        <b/>
        <sz val="10"/>
        <color indexed="8"/>
        <rFont val="黑体"/>
        <charset val="134"/>
      </rPr>
      <t>报价情况说明</t>
    </r>
  </si>
  <si>
    <r>
      <rPr>
        <b/>
        <sz val="10"/>
        <color indexed="8"/>
        <rFont val="黑体"/>
        <charset val="134"/>
      </rPr>
      <t>报价（不含税）</t>
    </r>
  </si>
  <si>
    <r>
      <rPr>
        <b/>
        <sz val="10"/>
        <color indexed="8"/>
        <rFont val="黑体"/>
        <charset val="134"/>
      </rPr>
      <t>总报价</t>
    </r>
  </si>
  <si>
    <r>
      <rPr>
        <b/>
        <sz val="10"/>
        <color rgb="FF000000"/>
        <rFont val="宋体"/>
        <charset val="134"/>
      </rPr>
      <t>原币币种</t>
    </r>
  </si>
  <si>
    <r>
      <rPr>
        <b/>
        <sz val="10"/>
        <color rgb="FF000000"/>
        <rFont val="宋体"/>
        <charset val="134"/>
      </rPr>
      <t>原币金额</t>
    </r>
  </si>
  <si>
    <r>
      <rPr>
        <b/>
        <sz val="10"/>
        <color indexed="8"/>
        <rFont val="黑体"/>
        <charset val="134"/>
      </rPr>
      <t>业务是否承接</t>
    </r>
  </si>
  <si>
    <r>
      <rPr>
        <b/>
        <sz val="10"/>
        <color indexed="8"/>
        <rFont val="黑体"/>
        <charset val="134"/>
      </rPr>
      <t>服务费（不含税）</t>
    </r>
  </si>
  <si>
    <r>
      <rPr>
        <b/>
        <sz val="10"/>
        <color indexed="8"/>
        <rFont val="黑体"/>
        <charset val="134"/>
      </rPr>
      <t>实际差旅费（元）</t>
    </r>
  </si>
  <si>
    <r>
      <rPr>
        <b/>
        <sz val="10"/>
        <color indexed="8"/>
        <rFont val="黑体"/>
        <charset val="134"/>
      </rPr>
      <t>总服务费（含税）</t>
    </r>
  </si>
  <si>
    <r>
      <rPr>
        <b/>
        <sz val="10"/>
        <color rgb="FF000000"/>
        <rFont val="宋体"/>
        <charset val="134"/>
      </rPr>
      <t>合作分所总服务费（含税）</t>
    </r>
  </si>
  <si>
    <r>
      <rPr>
        <b/>
        <sz val="10"/>
        <color rgb="FF000000"/>
        <rFont val="宋体"/>
        <charset val="134"/>
      </rPr>
      <t>境外所总服务费（含税）</t>
    </r>
  </si>
  <si>
    <r>
      <rPr>
        <b/>
        <sz val="10"/>
        <color indexed="8"/>
        <rFont val="黑体"/>
        <charset val="134"/>
      </rPr>
      <t>完成服务年度</t>
    </r>
  </si>
  <si>
    <r>
      <rPr>
        <b/>
        <sz val="10"/>
        <color indexed="8"/>
        <rFont val="黑体"/>
        <charset val="134"/>
      </rPr>
      <t>服务起始日期</t>
    </r>
  </si>
  <si>
    <r>
      <rPr>
        <b/>
        <sz val="10"/>
        <color indexed="8"/>
        <rFont val="黑体"/>
        <charset val="134"/>
      </rPr>
      <t>服务结束日期</t>
    </r>
  </si>
  <si>
    <r>
      <rPr>
        <b/>
        <sz val="10"/>
        <color indexed="8"/>
        <rFont val="黑体"/>
        <charset val="134"/>
      </rPr>
      <t>实际收款年度</t>
    </r>
  </si>
  <si>
    <r>
      <rPr>
        <b/>
        <sz val="10"/>
        <color indexed="8"/>
        <rFont val="黑体"/>
        <charset val="134"/>
      </rPr>
      <t>已收款金额</t>
    </r>
  </si>
  <si>
    <r>
      <rPr>
        <b/>
        <sz val="10"/>
        <color indexed="8"/>
        <rFont val="黑体"/>
        <charset val="134"/>
      </rPr>
      <t>形式发票号</t>
    </r>
  </si>
  <si>
    <t>未收款金额</t>
  </si>
  <si>
    <r>
      <rPr>
        <b/>
        <sz val="10"/>
        <color theme="0"/>
        <rFont val="黑体"/>
        <charset val="134"/>
      </rPr>
      <t>未承接原因（选择）</t>
    </r>
  </si>
  <si>
    <r>
      <rPr>
        <b/>
        <sz val="10"/>
        <color theme="0"/>
        <rFont val="黑体"/>
        <charset val="134"/>
      </rPr>
      <t>未承接详细原因说明</t>
    </r>
  </si>
  <si>
    <t>跟进</t>
  </si>
  <si>
    <t>最后跟进日期</t>
  </si>
  <si>
    <t>对内</t>
  </si>
  <si>
    <t>北京福润达化工有限责任公司等四家单体</t>
  </si>
  <si>
    <t>私企</t>
  </si>
  <si>
    <r>
      <rPr>
        <sz val="10"/>
        <color rgb="FF000000"/>
        <rFont val="宋体"/>
        <charset val="134"/>
      </rPr>
      <t>否</t>
    </r>
  </si>
  <si>
    <r>
      <rPr>
        <sz val="10"/>
        <color rgb="FF000000"/>
        <rFont val="宋体"/>
        <charset val="134"/>
      </rPr>
      <t>中国</t>
    </r>
  </si>
  <si>
    <r>
      <rPr>
        <sz val="10"/>
        <color rgb="FF000000"/>
        <rFont val="宋体"/>
        <charset val="134"/>
      </rPr>
      <t>税务公司</t>
    </r>
  </si>
  <si>
    <r>
      <rPr>
        <sz val="10"/>
        <color rgb="FF000000"/>
        <rFont val="宋体"/>
        <charset val="134"/>
      </rPr>
      <t>王向鹏</t>
    </r>
  </si>
  <si>
    <r>
      <rPr>
        <sz val="10"/>
        <color rgb="FF000000"/>
        <rFont val="宋体"/>
        <charset val="134"/>
      </rPr>
      <t>审计</t>
    </r>
  </si>
  <si>
    <r>
      <rPr>
        <sz val="10"/>
        <color indexed="8"/>
        <rFont val="Arial"/>
        <charset val="134"/>
      </rPr>
      <t>2024</t>
    </r>
    <r>
      <rPr>
        <sz val="10"/>
        <color rgb="FF000000"/>
        <rFont val="宋体"/>
        <charset val="134"/>
      </rPr>
      <t>年年报审计</t>
    </r>
  </si>
  <si>
    <r>
      <rPr>
        <sz val="10"/>
        <color indexed="8"/>
        <rFont val="Arial"/>
        <charset val="134"/>
      </rPr>
      <t>2</t>
    </r>
    <r>
      <rPr>
        <sz val="10"/>
        <color rgb="FF000000"/>
        <rFont val="宋体"/>
        <charset val="134"/>
      </rPr>
      <t>家北京，</t>
    </r>
    <r>
      <rPr>
        <sz val="10"/>
        <color rgb="FF000000"/>
        <rFont val="Arial"/>
        <charset val="134"/>
      </rPr>
      <t>1</t>
    </r>
    <r>
      <rPr>
        <sz val="10"/>
        <color rgb="FF000000"/>
        <rFont val="宋体"/>
        <charset val="134"/>
      </rPr>
      <t>家江苏昆山，</t>
    </r>
    <r>
      <rPr>
        <sz val="10"/>
        <color rgb="FF000000"/>
        <rFont val="Arial"/>
        <charset val="134"/>
      </rPr>
      <t>1</t>
    </r>
    <r>
      <rPr>
        <sz val="10"/>
        <color rgb="FF000000"/>
        <rFont val="宋体"/>
        <charset val="134"/>
      </rPr>
      <t>家唐山迁西</t>
    </r>
  </si>
  <si>
    <r>
      <rPr>
        <sz val="10"/>
        <rFont val="黑体"/>
        <charset val="134"/>
      </rPr>
      <t>北京执业中心审计二部</t>
    </r>
  </si>
  <si>
    <t>陈晓玲</t>
  </si>
  <si>
    <r>
      <rPr>
        <sz val="10"/>
        <color indexed="8"/>
        <rFont val="黑体"/>
        <charset val="134"/>
      </rPr>
      <t>刘洵子</t>
    </r>
  </si>
  <si>
    <r>
      <rPr>
        <sz val="10"/>
        <color rgb="FF000000"/>
        <rFont val="宋体"/>
        <charset val="134"/>
      </rPr>
      <t>含税价</t>
    </r>
  </si>
  <si>
    <r>
      <rPr>
        <sz val="10"/>
        <color rgb="FF000000"/>
        <rFont val="宋体"/>
        <charset val="134"/>
      </rPr>
      <t>客户预期太低，税审</t>
    </r>
    <r>
      <rPr>
        <sz val="10"/>
        <color rgb="FF000000"/>
        <rFont val="Arial"/>
        <charset val="134"/>
      </rPr>
      <t>+</t>
    </r>
    <r>
      <rPr>
        <sz val="10"/>
        <color rgb="FF000000"/>
        <rFont val="宋体"/>
        <charset val="134"/>
      </rPr>
      <t>审计一共</t>
    </r>
    <r>
      <rPr>
        <sz val="10"/>
        <color rgb="FF000000"/>
        <rFont val="Arial"/>
        <charset val="134"/>
      </rPr>
      <t>20</t>
    </r>
    <r>
      <rPr>
        <sz val="10"/>
        <color rgb="FF000000"/>
        <rFont val="宋体"/>
        <charset val="134"/>
      </rPr>
      <t>多万。</t>
    </r>
  </si>
  <si>
    <r>
      <rPr>
        <sz val="10"/>
        <color indexed="8"/>
        <rFont val="黑体"/>
        <charset val="134"/>
      </rPr>
      <t>未知</t>
    </r>
  </si>
  <si>
    <r>
      <rPr>
        <sz val="10"/>
        <color indexed="8"/>
        <rFont val="黑体"/>
        <charset val="134"/>
      </rPr>
      <t>国富集团内部</t>
    </r>
  </si>
  <si>
    <r>
      <rPr>
        <sz val="10"/>
        <color indexed="8"/>
        <rFont val="黑体"/>
        <charset val="134"/>
      </rPr>
      <t>中国</t>
    </r>
  </si>
  <si>
    <r>
      <rPr>
        <sz val="10"/>
        <color rgb="FF000000"/>
        <rFont val="宋体"/>
        <charset val="134"/>
      </rPr>
      <t>咨询公司</t>
    </r>
  </si>
  <si>
    <r>
      <rPr>
        <sz val="10"/>
        <color indexed="8"/>
        <rFont val="黑体"/>
        <charset val="134"/>
      </rPr>
      <t>沈琳</t>
    </r>
  </si>
  <si>
    <r>
      <rPr>
        <sz val="10"/>
        <color indexed="8"/>
        <rFont val="Arial"/>
        <charset val="134"/>
      </rPr>
      <t>NA-</t>
    </r>
    <r>
      <rPr>
        <sz val="10"/>
        <color indexed="8"/>
        <rFont val="黑体"/>
        <charset val="134"/>
      </rPr>
      <t>不适用</t>
    </r>
  </si>
  <si>
    <r>
      <rPr>
        <sz val="10"/>
        <color indexed="8"/>
        <rFont val="黑体"/>
        <charset val="134"/>
      </rPr>
      <t>审计</t>
    </r>
  </si>
  <si>
    <r>
      <rPr>
        <sz val="10"/>
        <color indexed="8"/>
        <rFont val="黑体"/>
        <charset val="134"/>
      </rPr>
      <t>美国总公司怀疑中国管理层挪用公款，要求审计师进行离任经济责任审计。</t>
    </r>
  </si>
  <si>
    <r>
      <rPr>
        <sz val="10"/>
        <color indexed="8"/>
        <rFont val="黑体"/>
        <charset val="134"/>
      </rPr>
      <t>上海</t>
    </r>
  </si>
  <si>
    <r>
      <rPr>
        <sz val="10"/>
        <color indexed="8"/>
        <rFont val="黑体"/>
        <charset val="134"/>
      </rPr>
      <t>会计所北京执业中心</t>
    </r>
  </si>
  <si>
    <r>
      <rPr>
        <sz val="10"/>
        <color indexed="8"/>
        <rFont val="黑体"/>
        <charset val="134"/>
      </rPr>
      <t>陈晓玲</t>
    </r>
  </si>
  <si>
    <r>
      <rPr>
        <sz val="10"/>
        <color indexed="8"/>
        <rFont val="黑体"/>
        <charset val="134"/>
      </rPr>
      <t>年审忙季，无法按客户要求的时间承做。</t>
    </r>
  </si>
  <si>
    <r>
      <rPr>
        <sz val="10"/>
        <color indexed="8"/>
        <rFont val="黑体"/>
        <charset val="134"/>
      </rPr>
      <t>未报价</t>
    </r>
  </si>
  <si>
    <r>
      <rPr>
        <b/>
        <sz val="10"/>
        <rFont val="宋体"/>
        <charset val="134"/>
      </rPr>
      <t>美元</t>
    </r>
  </si>
  <si>
    <t>英镑</t>
  </si>
  <si>
    <t>欧元</t>
  </si>
  <si>
    <t>港币</t>
  </si>
  <si>
    <t>新加坡元</t>
  </si>
  <si>
    <t>马来西亚元</t>
  </si>
  <si>
    <t>韩元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</si>
</sst>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_);[Red]\(0\)"/>
  </numFmts>
  <fonts count="78">
    <font>
      <sz val="10"/>
      <color indexed="8"/>
      <name val="Helvetica"/>
      <charset val="134"/>
    </font>
    <font>
      <b/>
      <sz val="10"/>
      <color rgb="FFFF0000"/>
      <name val="Arial"/>
      <charset val="134"/>
    </font>
    <font>
      <b/>
      <sz val="10"/>
      <name val="Arial"/>
      <charset val="134"/>
    </font>
    <font>
      <sz val="10"/>
      <color indexed="8"/>
      <name val="宋体"/>
      <charset val="134"/>
    </font>
    <font>
      <b/>
      <sz val="10"/>
      <name val="宋体"/>
      <charset val="134"/>
    </font>
    <font>
      <sz val="10"/>
      <name val="Arial"/>
      <charset val="134"/>
    </font>
    <font>
      <sz val="10"/>
      <color indexed="8"/>
      <name val="Arial"/>
      <charset val="134"/>
    </font>
    <font>
      <b/>
      <sz val="10"/>
      <color indexed="8"/>
      <name val="Arial"/>
      <charset val="134"/>
    </font>
    <font>
      <b/>
      <sz val="10"/>
      <color rgb="FF000000"/>
      <name val="Arial"/>
      <charset val="134"/>
    </font>
    <font>
      <sz val="10"/>
      <color rgb="FF000000"/>
      <name val="宋体"/>
      <charset val="134"/>
    </font>
    <font>
      <b/>
      <sz val="10"/>
      <color indexed="8"/>
      <name val="Arial"/>
      <charset val="134"/>
    </font>
    <font>
      <sz val="10"/>
      <color rgb="FF000000"/>
      <name val="Arial"/>
      <charset val="134"/>
    </font>
    <font>
      <b/>
      <sz val="10"/>
      <color theme="0"/>
      <name val="Arial"/>
      <charset val="134"/>
    </font>
    <font>
      <sz val="10"/>
      <color indexed="8"/>
      <name val="Helvetica"/>
      <charset val="134"/>
    </font>
    <font>
      <sz val="10"/>
      <color theme="1"/>
      <name val="Helvetica"/>
      <charset val="134"/>
      <scheme val="minor"/>
    </font>
    <font>
      <sz val="9"/>
      <color theme="1"/>
      <name val="Helvetica"/>
      <charset val="134"/>
      <scheme val="minor"/>
    </font>
    <font>
      <sz val="10"/>
      <color rgb="FF000000"/>
      <name val="宋体"/>
      <charset val="134"/>
    </font>
    <font>
      <sz val="10"/>
      <color rgb="FFFF0000"/>
      <name val="Arial"/>
      <charset val="134"/>
    </font>
    <font>
      <sz val="10"/>
      <color theme="1"/>
      <name val="Arial"/>
      <charset val="134"/>
    </font>
    <font>
      <sz val="10"/>
      <color indexed="8"/>
      <name val="等线"/>
      <charset val="134"/>
    </font>
    <font>
      <sz val="10"/>
      <color rgb="FF000000"/>
      <name val="等线"/>
      <charset val="134"/>
    </font>
    <font>
      <u/>
      <sz val="10"/>
      <color theme="10"/>
      <name val="Arial"/>
      <charset val="134"/>
    </font>
    <font>
      <b/>
      <sz val="10"/>
      <color rgb="FF000000"/>
      <name val="等线"/>
      <charset val="134"/>
    </font>
    <font>
      <sz val="10"/>
      <color theme="8"/>
      <name val="Arial"/>
      <charset val="134"/>
    </font>
    <font>
      <b/>
      <sz val="10"/>
      <color indexed="8"/>
      <name val="等线"/>
      <charset val="134"/>
    </font>
    <font>
      <sz val="10"/>
      <name val="等线"/>
      <charset val="134"/>
    </font>
    <font>
      <sz val="10"/>
      <name val="Arial"/>
      <charset val="134"/>
    </font>
    <font>
      <u/>
      <sz val="10"/>
      <name val="Arial"/>
      <charset val="134"/>
    </font>
    <font>
      <sz val="10"/>
      <color rgb="FF000000"/>
      <name val="Arial"/>
      <charset val="134"/>
    </font>
    <font>
      <sz val="10"/>
      <color indexed="8"/>
      <name val="Arial"/>
      <charset val="134"/>
    </font>
    <font>
      <sz val="10"/>
      <name val="宋体"/>
      <charset val="134"/>
    </font>
    <font>
      <sz val="10"/>
      <color rgb="FFFF0000"/>
      <name val="宋体"/>
      <charset val="134"/>
    </font>
    <font>
      <sz val="10"/>
      <color rgb="FFFF0000"/>
      <name val="等线"/>
      <charset val="134"/>
    </font>
    <font>
      <sz val="10"/>
      <color theme="1"/>
      <name val="宋体"/>
      <charset val="134"/>
    </font>
    <font>
      <sz val="10"/>
      <color theme="1"/>
      <name val="等线"/>
      <charset val="134"/>
    </font>
    <font>
      <u/>
      <sz val="10"/>
      <color theme="10"/>
      <name val="Helvetica"/>
      <charset val="134"/>
    </font>
    <font>
      <b/>
      <u val="doubleAccounting"/>
      <sz val="8"/>
      <color rgb="FF002060"/>
      <name val="Arial"/>
      <charset val="134"/>
    </font>
    <font>
      <sz val="10"/>
      <color rgb="FFFF0000"/>
      <name val="Arial"/>
      <charset val="134"/>
    </font>
    <font>
      <b/>
      <sz val="10"/>
      <color indexed="8"/>
      <name val="宋体"/>
      <charset val="134"/>
    </font>
    <font>
      <sz val="10"/>
      <color indexed="8"/>
      <name val="Helvetica"/>
      <charset val="134"/>
    </font>
    <font>
      <sz val="11"/>
      <color theme="1"/>
      <name val="Helvetica"/>
      <charset val="134"/>
      <scheme val="minor"/>
    </font>
    <font>
      <u/>
      <sz val="11"/>
      <color rgb="FF800080"/>
      <name val="Helvetica"/>
      <charset val="0"/>
      <scheme val="minor"/>
    </font>
    <font>
      <sz val="11"/>
      <color rgb="FFFF0000"/>
      <name val="Helvetica"/>
      <charset val="0"/>
      <scheme val="minor"/>
    </font>
    <font>
      <b/>
      <sz val="18"/>
      <color theme="3"/>
      <name val="Helvetica"/>
      <charset val="134"/>
      <scheme val="minor"/>
    </font>
    <font>
      <i/>
      <sz val="11"/>
      <color rgb="FF7F7F7F"/>
      <name val="Helvetica"/>
      <charset val="0"/>
      <scheme val="minor"/>
    </font>
    <font>
      <b/>
      <sz val="15"/>
      <color theme="3"/>
      <name val="Helvetica"/>
      <charset val="134"/>
      <scheme val="minor"/>
    </font>
    <font>
      <b/>
      <sz val="13"/>
      <color theme="3"/>
      <name val="Helvetica"/>
      <charset val="134"/>
      <scheme val="minor"/>
    </font>
    <font>
      <b/>
      <sz val="11"/>
      <color theme="3"/>
      <name val="Helvetica"/>
      <charset val="134"/>
      <scheme val="minor"/>
    </font>
    <font>
      <sz val="11"/>
      <color rgb="FF3F3F76"/>
      <name val="Helvetica"/>
      <charset val="0"/>
      <scheme val="minor"/>
    </font>
    <font>
      <b/>
      <sz val="11"/>
      <color rgb="FF3F3F3F"/>
      <name val="Helvetica"/>
      <charset val="0"/>
      <scheme val="minor"/>
    </font>
    <font>
      <b/>
      <sz val="11"/>
      <color rgb="FFFA7D00"/>
      <name val="Helvetica"/>
      <charset val="0"/>
      <scheme val="minor"/>
    </font>
    <font>
      <b/>
      <sz val="11"/>
      <color rgb="FFFFFFFF"/>
      <name val="Helvetica"/>
      <charset val="0"/>
      <scheme val="minor"/>
    </font>
    <font>
      <sz val="11"/>
      <color rgb="FFFA7D00"/>
      <name val="Helvetica"/>
      <charset val="0"/>
      <scheme val="minor"/>
    </font>
    <font>
      <b/>
      <sz val="11"/>
      <color theme="1"/>
      <name val="Helvetica"/>
      <charset val="0"/>
      <scheme val="minor"/>
    </font>
    <font>
      <sz val="11"/>
      <color rgb="FF006100"/>
      <name val="Helvetica"/>
      <charset val="0"/>
      <scheme val="minor"/>
    </font>
    <font>
      <sz val="11"/>
      <color rgb="FF9C0006"/>
      <name val="Helvetica"/>
      <charset val="0"/>
      <scheme val="minor"/>
    </font>
    <font>
      <sz val="11"/>
      <color rgb="FF9C6500"/>
      <name val="Helvetica"/>
      <charset val="0"/>
      <scheme val="minor"/>
    </font>
    <font>
      <sz val="11"/>
      <color theme="0"/>
      <name val="Helvetica"/>
      <charset val="0"/>
      <scheme val="minor"/>
    </font>
    <font>
      <sz val="11"/>
      <color theme="1"/>
      <name val="Helvetica"/>
      <charset val="0"/>
      <scheme val="minor"/>
    </font>
    <font>
      <sz val="10"/>
      <color theme="8"/>
      <name val="等线"/>
      <charset val="134"/>
    </font>
    <font>
      <b/>
      <sz val="10"/>
      <color indexed="8"/>
      <name val="黑体"/>
      <charset val="134"/>
    </font>
    <font>
      <b/>
      <sz val="10"/>
      <color rgb="FF000000"/>
      <name val="宋体"/>
      <charset val="134"/>
    </font>
    <font>
      <b/>
      <sz val="10"/>
      <color theme="0"/>
      <name val="等线"/>
      <charset val="134"/>
    </font>
    <font>
      <b/>
      <sz val="10"/>
      <color rgb="FF000000"/>
      <name val="宋体"/>
      <charset val="134"/>
    </font>
    <font>
      <sz val="10"/>
      <color theme="0"/>
      <name val="宋体"/>
      <charset val="134"/>
    </font>
    <font>
      <sz val="10"/>
      <color indexed="8"/>
      <name val="黑体"/>
      <charset val="134"/>
    </font>
    <font>
      <u/>
      <sz val="10"/>
      <name val="宋体"/>
      <charset val="134"/>
    </font>
    <font>
      <sz val="10"/>
      <name val="黑体"/>
      <charset val="134"/>
    </font>
    <font>
      <b/>
      <sz val="10"/>
      <color rgb="FFFF0000"/>
      <name val="等线"/>
      <charset val="134"/>
    </font>
    <font>
      <b/>
      <sz val="10"/>
      <name val="宋体"/>
      <charset val="134"/>
    </font>
    <font>
      <b/>
      <sz val="10"/>
      <name val="等线"/>
      <charset val="134"/>
    </font>
    <font>
      <b/>
      <sz val="10"/>
      <color theme="0"/>
      <name val="黑体"/>
      <charset val="134"/>
    </font>
    <font>
      <sz val="10"/>
      <color rgb="FF0E2841"/>
      <name val="宋体"/>
      <charset val="134"/>
    </font>
    <font>
      <sz val="10"/>
      <color rgb="FF0E2841"/>
      <name val="Arial"/>
      <charset val="134"/>
    </font>
    <font>
      <b/>
      <sz val="10"/>
      <color rgb="FF000000"/>
      <name val="微软雅黑"/>
      <charset val="134"/>
    </font>
    <font>
      <b/>
      <sz val="10"/>
      <color indexed="8"/>
      <name val="Helvetica"/>
      <charset val="134"/>
    </font>
    <font>
      <b/>
      <sz val="9"/>
      <name val="宋体"/>
      <charset val="134"/>
    </font>
    <font>
      <sz val="9"/>
      <name val="宋体"/>
      <charset val="134"/>
    </font>
  </fonts>
  <fills count="44">
    <fill>
      <patternFill patternType="none"/>
    </fill>
    <fill>
      <patternFill patternType="gray125"/>
    </fill>
    <fill>
      <patternFill patternType="solid">
        <fgColor theme="4" tint="0.599993896298105"/>
        <bgColor indexed="64"/>
      </patternFill>
    </fill>
    <fill>
      <patternFill patternType="solid">
        <fgColor theme="3" tint="0.599993896298105"/>
        <bgColor indexed="64"/>
      </patternFill>
    </fill>
    <fill>
      <patternFill patternType="solid">
        <fgColor theme="6" tint="-0.499984740745262"/>
        <bgColor indexed="64"/>
      </patternFill>
    </fill>
    <fill>
      <patternFill patternType="solid">
        <fgColor rgb="FFFFC000"/>
        <bgColor indexed="64"/>
      </patternFill>
    </fill>
    <fill>
      <patternFill patternType="solid">
        <fgColor theme="6"/>
        <bgColor indexed="64"/>
      </patternFill>
    </fill>
    <fill>
      <patternFill patternType="solid">
        <fgColor rgb="FF002060"/>
        <bgColor indexed="64"/>
      </patternFill>
    </fill>
    <fill>
      <patternFill patternType="solid">
        <fgColor theme="5" tint="0.799981688894314"/>
        <bgColor indexed="64"/>
      </patternFill>
    </fill>
    <fill>
      <patternFill patternType="solid">
        <fgColor rgb="FFFFFF00"/>
        <bgColor indexed="64"/>
      </patternFill>
    </fill>
    <fill>
      <patternFill patternType="solid">
        <fgColor theme="2"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right/>
      <top style="thin">
        <color indexed="65"/>
      </top>
      <bottom/>
      <diagonal/>
    </border>
    <border>
      <left/>
      <right style="thin">
        <color rgb="FF999999"/>
      </right>
      <top style="thin">
        <color indexed="65"/>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9" fillId="0" borderId="0" applyFont="0" applyFill="0" applyBorder="0" applyAlignment="0" applyProtection="0">
      <alignment vertical="center"/>
    </xf>
    <xf numFmtId="44" fontId="40" fillId="0" borderId="0" applyFont="0" applyFill="0" applyBorder="0" applyAlignment="0" applyProtection="0">
      <alignment vertical="center"/>
    </xf>
    <xf numFmtId="9" fontId="39"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3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13" borderId="16"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7" applyNumberFormat="0" applyFill="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7" fillId="0" borderId="0" applyNumberFormat="0" applyFill="0" applyBorder="0" applyAlignment="0" applyProtection="0">
      <alignment vertical="center"/>
    </xf>
    <xf numFmtId="0" fontId="48" fillId="14" borderId="19" applyNumberFormat="0" applyAlignment="0" applyProtection="0">
      <alignment vertical="center"/>
    </xf>
    <xf numFmtId="0" fontId="49" fillId="15" borderId="20" applyNumberFormat="0" applyAlignment="0" applyProtection="0">
      <alignment vertical="center"/>
    </xf>
    <xf numFmtId="0" fontId="50" fillId="15" borderId="19" applyNumberFormat="0" applyAlignment="0" applyProtection="0">
      <alignment vertical="center"/>
    </xf>
    <xf numFmtId="0" fontId="51" fillId="16" borderId="21" applyNumberFormat="0" applyAlignment="0" applyProtection="0">
      <alignment vertical="center"/>
    </xf>
    <xf numFmtId="0" fontId="52" fillId="0" borderId="22" applyNumberFormat="0" applyFill="0" applyAlignment="0" applyProtection="0">
      <alignment vertical="center"/>
    </xf>
    <xf numFmtId="0" fontId="53" fillId="0" borderId="23" applyNumberFormat="0" applyFill="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8" fillId="33" borderId="0" applyNumberFormat="0" applyBorder="0" applyAlignment="0" applyProtection="0">
      <alignment vertical="center"/>
    </xf>
    <xf numFmtId="0" fontId="58" fillId="34" borderId="0" applyNumberFormat="0" applyBorder="0" applyAlignment="0" applyProtection="0">
      <alignment vertical="center"/>
    </xf>
    <xf numFmtId="0" fontId="57" fillId="35" borderId="0" applyNumberFormat="0" applyBorder="0" applyAlignment="0" applyProtection="0">
      <alignment vertical="center"/>
    </xf>
    <xf numFmtId="0" fontId="57" fillId="36" borderId="0" applyNumberFormat="0" applyBorder="0" applyAlignment="0" applyProtection="0">
      <alignment vertical="center"/>
    </xf>
    <xf numFmtId="0" fontId="58" fillId="37" borderId="0" applyNumberFormat="0" applyBorder="0" applyAlignment="0" applyProtection="0">
      <alignment vertical="center"/>
    </xf>
    <xf numFmtId="0" fontId="58" fillId="38" borderId="0" applyNumberFormat="0" applyBorder="0" applyAlignment="0" applyProtection="0">
      <alignment vertical="center"/>
    </xf>
    <xf numFmtId="0" fontId="57" fillId="39" borderId="0" applyNumberFormat="0" applyBorder="0" applyAlignment="0" applyProtection="0">
      <alignment vertical="center"/>
    </xf>
    <xf numFmtId="0" fontId="57" fillId="40" borderId="0" applyNumberFormat="0" applyBorder="0" applyAlignment="0" applyProtection="0">
      <alignment vertical="center"/>
    </xf>
    <xf numFmtId="0" fontId="58" fillId="41" borderId="0" applyNumberFormat="0" applyBorder="0" applyAlignment="0" applyProtection="0">
      <alignment vertical="center"/>
    </xf>
    <xf numFmtId="0" fontId="58" fillId="42" borderId="0" applyNumberFormat="0" applyBorder="0" applyAlignment="0" applyProtection="0">
      <alignment vertical="center"/>
    </xf>
    <xf numFmtId="0" fontId="57" fillId="43" borderId="0" applyNumberFormat="0" applyBorder="0" applyAlignment="0" applyProtection="0">
      <alignment vertical="center"/>
    </xf>
    <xf numFmtId="0" fontId="39" fillId="0" borderId="0" applyNumberFormat="0" applyFill="0" applyBorder="0" applyProtection="0">
      <alignment vertical="top" wrapText="1"/>
    </xf>
  </cellStyleXfs>
  <cellXfs count="435">
    <xf numFmtId="0" fontId="0" fillId="0" borderId="0" xfId="0" applyAlignment="1">
      <alignment vertical="top" wrapText="1"/>
    </xf>
    <xf numFmtId="176" fontId="1" fillId="0" borderId="0" xfId="1" applyNumberFormat="1" applyFont="1" applyFill="1" applyBorder="1" applyAlignment="1">
      <alignment horizontal="center" vertical="center" wrapText="1"/>
    </xf>
    <xf numFmtId="176" fontId="2" fillId="0" borderId="0" xfId="1" applyNumberFormat="1" applyFont="1" applyFill="1" applyBorder="1" applyAlignment="1">
      <alignment horizontal="center" vertical="center" wrapText="1"/>
    </xf>
    <xf numFmtId="43" fontId="3" fillId="0" borderId="0" xfId="1" applyFont="1" applyAlignment="1">
      <alignment horizontal="center" vertical="top" wrapText="1"/>
    </xf>
    <xf numFmtId="176" fontId="4" fillId="0" borderId="0" xfId="1" applyNumberFormat="1" applyFont="1" applyFill="1" applyBorder="1" applyAlignment="1">
      <alignment horizontal="center" vertical="center" wrapText="1"/>
    </xf>
    <xf numFmtId="0" fontId="3" fillId="0" borderId="0" xfId="0" applyFont="1" applyAlignment="1">
      <alignment vertical="top" wrapText="1"/>
    </xf>
    <xf numFmtId="177" fontId="5" fillId="0" borderId="0" xfId="1" applyNumberFormat="1" applyFont="1" applyFill="1" applyBorder="1" applyAlignment="1">
      <alignment horizontal="center" vertical="center" wrapText="1"/>
    </xf>
    <xf numFmtId="43" fontId="5" fillId="0" borderId="0" xfId="1" applyFont="1" applyFill="1" applyBorder="1" applyAlignment="1">
      <alignment horizontal="center" vertical="center" wrapText="1"/>
    </xf>
    <xf numFmtId="0" fontId="6" fillId="0" borderId="0" xfId="0" applyFont="1" applyAlignment="1">
      <alignment vertical="center" wrapText="1"/>
    </xf>
    <xf numFmtId="14" fontId="7"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14" fontId="6" fillId="3" borderId="2" xfId="0" applyNumberFormat="1"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14" fontId="6" fillId="4" borderId="2" xfId="0"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43" fontId="10" fillId="2" borderId="1" xfId="1"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43" fontId="6" fillId="3" borderId="2" xfId="1" applyFont="1" applyFill="1" applyBorder="1" applyAlignment="1">
      <alignment horizontal="left" vertical="center" wrapText="1"/>
    </xf>
    <xf numFmtId="0" fontId="6" fillId="4" borderId="2" xfId="0" applyFont="1" applyFill="1" applyBorder="1" applyAlignment="1">
      <alignment horizontal="center" vertical="center" wrapText="1"/>
    </xf>
    <xf numFmtId="43" fontId="6" fillId="4" borderId="2" xfId="1" applyFont="1" applyFill="1" applyBorder="1" applyAlignment="1">
      <alignment horizontal="left" vertical="center" wrapText="1"/>
    </xf>
    <xf numFmtId="176" fontId="7" fillId="2" borderId="1" xfId="1" applyNumberFormat="1" applyFont="1" applyFill="1" applyBorder="1" applyAlignment="1">
      <alignment horizontal="center" vertical="center" wrapText="1"/>
    </xf>
    <xf numFmtId="0" fontId="6" fillId="3" borderId="2" xfId="0" applyFont="1" applyFill="1" applyBorder="1" applyAlignment="1">
      <alignment vertical="center" wrapText="1"/>
    </xf>
    <xf numFmtId="0" fontId="6" fillId="3" borderId="2" xfId="0" applyFont="1" applyFill="1" applyBorder="1">
      <alignment vertical="center"/>
    </xf>
    <xf numFmtId="176" fontId="6" fillId="3" borderId="2" xfId="1" applyNumberFormat="1" applyFont="1" applyFill="1" applyBorder="1" applyAlignment="1">
      <alignment horizontal="left" vertical="center" wrapText="1"/>
    </xf>
    <xf numFmtId="0" fontId="11" fillId="4" borderId="2" xfId="0" applyFont="1" applyFill="1" applyBorder="1" applyAlignment="1">
      <alignment horizontal="left" vertical="center" wrapText="1"/>
    </xf>
    <xf numFmtId="176" fontId="6" fillId="4" borderId="2" xfId="1" applyNumberFormat="1" applyFont="1" applyFill="1" applyBorder="1" applyAlignment="1">
      <alignment horizontal="left" vertical="center" wrapText="1"/>
    </xf>
    <xf numFmtId="176" fontId="8" fillId="2" borderId="1" xfId="1" applyNumberFormat="1" applyFont="1" applyFill="1" applyBorder="1" applyAlignment="1">
      <alignment horizontal="center" vertical="center" wrapText="1"/>
    </xf>
    <xf numFmtId="43" fontId="8" fillId="2" borderId="1" xfId="1" applyFont="1" applyFill="1" applyBorder="1" applyAlignment="1">
      <alignment horizontal="center" vertical="center" wrapText="1"/>
    </xf>
    <xf numFmtId="0" fontId="7" fillId="5" borderId="1" xfId="0" applyFont="1" applyFill="1" applyBorder="1" applyAlignment="1">
      <alignment horizontal="center" vertical="center" wrapText="1"/>
    </xf>
    <xf numFmtId="176" fontId="7" fillId="5" borderId="1" xfId="1" applyNumberFormat="1" applyFont="1" applyFill="1" applyBorder="1" applyAlignment="1">
      <alignment horizontal="center" vertical="center" wrapText="1"/>
    </xf>
    <xf numFmtId="176" fontId="8" fillId="6" borderId="1" xfId="1" applyNumberFormat="1" applyFont="1" applyFill="1" applyBorder="1" applyAlignment="1">
      <alignment horizontal="center" vertical="center" wrapText="1"/>
    </xf>
    <xf numFmtId="43" fontId="8" fillId="6" borderId="1" xfId="1" applyFont="1" applyFill="1" applyBorder="1" applyAlignment="1">
      <alignment horizontal="center" vertical="center" wrapText="1"/>
    </xf>
    <xf numFmtId="177" fontId="7" fillId="5" borderId="1" xfId="1" applyNumberFormat="1" applyFont="1" applyFill="1" applyBorder="1" applyAlignment="1">
      <alignment horizontal="center" vertical="center" wrapText="1"/>
    </xf>
    <xf numFmtId="14" fontId="7" fillId="5" borderId="1" xfId="1"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177" fontId="6" fillId="3" borderId="2" xfId="1" applyNumberFormat="1" applyFont="1" applyFill="1" applyBorder="1" applyAlignment="1">
      <alignment horizontal="center" vertical="center" wrapText="1"/>
    </xf>
    <xf numFmtId="14" fontId="6" fillId="3" borderId="2" xfId="1" applyNumberFormat="1" applyFont="1" applyFill="1" applyBorder="1" applyAlignment="1">
      <alignment horizontal="left" vertical="center" wrapText="1"/>
    </xf>
    <xf numFmtId="14" fontId="12" fillId="7" borderId="1" xfId="0" applyNumberFormat="1" applyFont="1" applyFill="1" applyBorder="1" applyAlignment="1">
      <alignment horizontal="center" vertical="center" wrapText="1"/>
    </xf>
    <xf numFmtId="0" fontId="6" fillId="0" borderId="2" xfId="0" applyFont="1" applyBorder="1" applyAlignment="1">
      <alignment horizontal="left" vertical="center" wrapText="1"/>
    </xf>
    <xf numFmtId="14" fontId="6" fillId="0" borderId="2" xfId="0" applyNumberFormat="1" applyFont="1" applyBorder="1" applyAlignment="1">
      <alignment horizontal="left" vertical="center" wrapText="1"/>
    </xf>
    <xf numFmtId="177" fontId="6" fillId="4" borderId="2" xfId="1" applyNumberFormat="1" applyFont="1" applyFill="1" applyBorder="1" applyAlignment="1">
      <alignment horizontal="center" vertical="center" wrapText="1"/>
    </xf>
    <xf numFmtId="14" fontId="6" fillId="4" borderId="2" xfId="1" applyNumberFormat="1" applyFont="1" applyFill="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left" vertical="top"/>
    </xf>
    <xf numFmtId="0" fontId="3"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6" fillId="0" borderId="2" xfId="0" applyFont="1" applyBorder="1" applyAlignment="1">
      <alignment horizontal="center" vertical="center" wrapText="1"/>
    </xf>
    <xf numFmtId="0" fontId="6" fillId="0" borderId="3" xfId="0" applyFont="1" applyBorder="1" applyAlignment="1">
      <alignment vertical="top" wrapText="1"/>
    </xf>
    <xf numFmtId="0" fontId="6" fillId="0" borderId="0" xfId="0" applyFont="1" applyAlignment="1">
      <alignment horizontal="center" vertical="center" wrapText="1"/>
    </xf>
    <xf numFmtId="0" fontId="5"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6" fillId="0" borderId="0" xfId="0" applyFont="1" applyAlignment="1">
      <alignment vertical="top" wrapText="1"/>
    </xf>
    <xf numFmtId="14" fontId="6" fillId="0" borderId="0" xfId="0" applyNumberFormat="1" applyFont="1" applyAlignment="1">
      <alignment horizontal="left" vertical="center" wrapText="1"/>
    </xf>
    <xf numFmtId="43" fontId="6" fillId="0" borderId="0" xfId="1" applyFont="1" applyAlignment="1">
      <alignment vertical="top" wrapText="1"/>
    </xf>
    <xf numFmtId="0" fontId="6" fillId="0" borderId="0" xfId="0" applyFont="1" applyAlignment="1">
      <alignment horizontal="center" vertical="top" wrapText="1"/>
    </xf>
    <xf numFmtId="43" fontId="17" fillId="0" borderId="0" xfId="1" applyFont="1" applyAlignment="1">
      <alignment vertical="center" wrapText="1"/>
    </xf>
    <xf numFmtId="43" fontId="6" fillId="0" borderId="0" xfId="1" applyFont="1" applyAlignment="1">
      <alignment vertical="center" wrapText="1"/>
    </xf>
    <xf numFmtId="14" fontId="6" fillId="0" borderId="0" xfId="0" applyNumberFormat="1" applyFont="1" applyAlignment="1">
      <alignment horizontal="center" vertical="center" wrapText="1"/>
    </xf>
    <xf numFmtId="0" fontId="5" fillId="0" borderId="0" xfId="0" applyFont="1" applyAlignment="1">
      <alignment vertical="top" wrapText="1"/>
    </xf>
    <xf numFmtId="14" fontId="6" fillId="0" borderId="0" xfId="0" applyNumberFormat="1" applyFont="1" applyAlignment="1">
      <alignment vertical="top" wrapText="1"/>
    </xf>
    <xf numFmtId="0" fontId="5" fillId="5" borderId="0" xfId="0" applyFont="1" applyFill="1" applyAlignment="1">
      <alignment vertical="center" wrapText="1"/>
    </xf>
    <xf numFmtId="0" fontId="6" fillId="5" borderId="0" xfId="0" applyFont="1" applyFill="1" applyAlignment="1">
      <alignment horizontal="left" vertical="center" wrapText="1"/>
    </xf>
    <xf numFmtId="0" fontId="6" fillId="5" borderId="0" xfId="0" applyFont="1" applyFill="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11" fillId="0" borderId="0" xfId="0" applyFont="1" applyAlignment="1">
      <alignment vertical="top" wrapText="1"/>
    </xf>
    <xf numFmtId="0" fontId="5" fillId="0" borderId="0" xfId="0" applyFont="1" applyAlignment="1">
      <alignment horizontal="left" vertical="center"/>
    </xf>
    <xf numFmtId="10" fontId="6" fillId="0" borderId="0" xfId="0" applyNumberFormat="1" applyFont="1" applyAlignment="1">
      <alignment horizontal="left" vertical="center" wrapText="1"/>
    </xf>
    <xf numFmtId="9" fontId="6" fillId="0" borderId="0" xfId="0" applyNumberFormat="1" applyFont="1" applyAlignment="1">
      <alignment horizontal="left" vertical="center" wrapText="1"/>
    </xf>
    <xf numFmtId="14" fontId="17" fillId="0" borderId="0" xfId="0" applyNumberFormat="1" applyFont="1" applyAlignment="1">
      <alignment horizontal="left" vertical="center" wrapText="1"/>
    </xf>
    <xf numFmtId="14" fontId="5" fillId="0" borderId="0" xfId="0" applyNumberFormat="1" applyFont="1" applyAlignment="1">
      <alignment horizontal="left" vertical="center" wrapText="1"/>
    </xf>
    <xf numFmtId="0" fontId="6" fillId="0" borderId="3" xfId="0" applyFont="1" applyBorder="1" applyAlignment="1">
      <alignment horizontal="left" vertical="center" wrapText="1"/>
    </xf>
    <xf numFmtId="0" fontId="8" fillId="0" borderId="0" xfId="0" applyFont="1" applyAlignment="1">
      <alignment horizontal="left" vertical="center"/>
    </xf>
    <xf numFmtId="0" fontId="2" fillId="0" borderId="0" xfId="0" applyFont="1" applyAlignment="1">
      <alignment horizontal="left" vertical="center" wrapText="1"/>
    </xf>
    <xf numFmtId="0" fontId="8" fillId="0" borderId="0" xfId="0" applyFont="1" applyAlignment="1">
      <alignment vertical="top" wrapText="1"/>
    </xf>
    <xf numFmtId="0" fontId="11" fillId="0" borderId="0" xfId="0" applyFont="1" applyAlignment="1">
      <alignment vertical="top"/>
    </xf>
    <xf numFmtId="0" fontId="2" fillId="0" borderId="0" xfId="0" applyFont="1" applyAlignment="1">
      <alignment horizontal="left" vertical="center"/>
    </xf>
    <xf numFmtId="14" fontId="7"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8" borderId="2" xfId="0" applyFont="1" applyFill="1" applyBorder="1" applyAlignment="1">
      <alignment vertical="center" wrapText="1"/>
    </xf>
    <xf numFmtId="0" fontId="11" fillId="8" borderId="2" xfId="0" applyFont="1" applyFill="1" applyBorder="1" applyAlignment="1">
      <alignment horizontal="left" vertical="center" wrapText="1"/>
    </xf>
    <xf numFmtId="14" fontId="6" fillId="8" borderId="2" xfId="0" applyNumberFormat="1" applyFont="1" applyFill="1" applyBorder="1" applyAlignment="1">
      <alignment horizontal="left" vertical="center" wrapText="1"/>
    </xf>
    <xf numFmtId="0" fontId="19" fillId="8"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3" fillId="8" borderId="2" xfId="0" applyFont="1" applyFill="1" applyBorder="1" applyAlignment="1">
      <alignment vertical="center" wrapText="1"/>
    </xf>
    <xf numFmtId="0" fontId="20" fillId="8" borderId="2" xfId="0" applyFont="1" applyFill="1" applyBorder="1" applyAlignment="1">
      <alignment horizontal="left" vertical="center" wrapText="1"/>
    </xf>
    <xf numFmtId="43" fontId="6" fillId="5" borderId="0" xfId="1" applyFont="1" applyFill="1" applyAlignment="1">
      <alignment horizontal="left" vertical="center" wrapText="1"/>
    </xf>
    <xf numFmtId="43" fontId="6" fillId="0" borderId="0" xfId="1" applyFont="1" applyAlignment="1">
      <alignment horizontal="left" vertical="center" wrapText="1"/>
    </xf>
    <xf numFmtId="0" fontId="6" fillId="0" borderId="3" xfId="0" applyFont="1" applyBorder="1" applyAlignment="1">
      <alignment horizontal="center" vertical="center" wrapText="1"/>
    </xf>
    <xf numFmtId="43" fontId="6" fillId="0" borderId="3" xfId="1" applyFont="1" applyBorder="1" applyAlignment="1">
      <alignment horizontal="left" vertical="center" wrapText="1"/>
    </xf>
    <xf numFmtId="43" fontId="6" fillId="0" borderId="0" xfId="1" applyFont="1" applyBorder="1" applyAlignment="1">
      <alignment horizontal="left" vertical="center" wrapText="1"/>
    </xf>
    <xf numFmtId="0" fontId="5" fillId="0" borderId="0" xfId="0" applyFont="1" applyAlignment="1">
      <alignment horizontal="center" vertical="center" wrapText="1"/>
    </xf>
    <xf numFmtId="0" fontId="2"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43" fontId="2" fillId="2" borderId="2" xfId="1" applyFont="1" applyFill="1" applyBorder="1" applyAlignment="1">
      <alignment horizontal="center" vertical="center" wrapText="1"/>
    </xf>
    <xf numFmtId="0" fontId="11" fillId="8"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43" fontId="6" fillId="8" borderId="2" xfId="1" applyFont="1" applyFill="1" applyBorder="1" applyAlignment="1">
      <alignment horizontal="left" vertical="center" wrapText="1"/>
    </xf>
    <xf numFmtId="0" fontId="11" fillId="5" borderId="0" xfId="0" applyFont="1" applyFill="1" applyAlignment="1">
      <alignment vertical="center" wrapText="1"/>
    </xf>
    <xf numFmtId="1" fontId="5" fillId="0" borderId="0" xfId="0" applyNumberFormat="1" applyFont="1" applyAlignment="1" applyProtection="1">
      <alignment horizontal="left" vertical="center"/>
      <protection locked="0"/>
    </xf>
    <xf numFmtId="9" fontId="11" fillId="0" borderId="0" xfId="0" applyNumberFormat="1" applyFont="1" applyAlignment="1">
      <alignment vertical="center" wrapText="1"/>
    </xf>
    <xf numFmtId="10" fontId="11" fillId="0" borderId="0" xfId="0" applyNumberFormat="1" applyFont="1" applyAlignment="1">
      <alignment vertical="center" wrapText="1"/>
    </xf>
    <xf numFmtId="1" fontId="5" fillId="0" borderId="0" xfId="0" applyNumberFormat="1" applyFont="1" applyAlignment="1" applyProtection="1">
      <alignment horizontal="left" vertical="center" wrapText="1"/>
      <protection locked="0"/>
    </xf>
    <xf numFmtId="0" fontId="17" fillId="0" borderId="0" xfId="0" applyFont="1" applyAlignment="1">
      <alignment horizontal="center" vertical="center" wrapText="1"/>
    </xf>
    <xf numFmtId="0" fontId="21" fillId="8" borderId="2" xfId="6" applyFont="1" applyFill="1" applyBorder="1" applyAlignment="1">
      <alignment horizontal="left" vertical="center" wrapText="1"/>
    </xf>
    <xf numFmtId="0" fontId="5" fillId="8" borderId="2" xfId="0" applyFont="1" applyFill="1" applyBorder="1" applyAlignment="1">
      <alignment vertical="center" wrapText="1"/>
    </xf>
    <xf numFmtId="10" fontId="5" fillId="5" borderId="0" xfId="0" applyNumberFormat="1" applyFont="1" applyFill="1" applyAlignment="1">
      <alignment vertical="center" wrapText="1"/>
    </xf>
    <xf numFmtId="9" fontId="6" fillId="5" borderId="0" xfId="0" applyNumberFormat="1" applyFont="1" applyFill="1" applyAlignment="1">
      <alignment vertical="center" wrapText="1"/>
    </xf>
    <xf numFmtId="10" fontId="6" fillId="0" borderId="0" xfId="0" applyNumberFormat="1" applyFont="1" applyAlignment="1">
      <alignment vertical="center" wrapText="1"/>
    </xf>
    <xf numFmtId="0" fontId="11" fillId="0" borderId="0" xfId="0" applyFont="1" applyAlignment="1">
      <alignment vertical="center" wrapText="1"/>
    </xf>
    <xf numFmtId="9" fontId="6" fillId="0" borderId="0" xfId="0" applyNumberFormat="1" applyFont="1" applyAlignment="1">
      <alignment vertical="center" wrapText="1"/>
    </xf>
    <xf numFmtId="10" fontId="6" fillId="0" borderId="0" xfId="0" applyNumberFormat="1" applyFont="1" applyAlignment="1">
      <alignment vertical="top" wrapText="1"/>
    </xf>
    <xf numFmtId="0" fontId="5" fillId="8" borderId="0" xfId="0" applyFont="1" applyFill="1" applyAlignment="1">
      <alignment horizontal="left" vertical="center"/>
    </xf>
    <xf numFmtId="0" fontId="5" fillId="9" borderId="0" xfId="0" applyFont="1" applyFill="1" applyAlignment="1">
      <alignment horizontal="left" vertical="center"/>
    </xf>
    <xf numFmtId="0" fontId="5" fillId="10" borderId="0" xfId="0" applyFont="1" applyFill="1" applyAlignment="1">
      <alignment horizontal="left" vertical="center"/>
    </xf>
    <xf numFmtId="0" fontId="5" fillId="4" borderId="0" xfId="0" applyFont="1" applyFill="1" applyAlignment="1">
      <alignment horizontal="left" vertical="center"/>
    </xf>
    <xf numFmtId="0" fontId="7" fillId="5" borderId="2"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6" fillId="5" borderId="0" xfId="0" applyFont="1" applyFill="1" applyAlignment="1">
      <alignment vertical="center" wrapText="1"/>
    </xf>
    <xf numFmtId="176" fontId="6" fillId="0" borderId="0" xfId="1" applyNumberFormat="1" applyFont="1" applyAlignment="1">
      <alignment horizontal="left" vertical="center" wrapText="1"/>
    </xf>
    <xf numFmtId="176" fontId="6" fillId="0" borderId="3" xfId="1" applyNumberFormat="1" applyFont="1" applyBorder="1" applyAlignment="1">
      <alignment horizontal="left" vertical="center" wrapText="1"/>
    </xf>
    <xf numFmtId="176" fontId="6" fillId="0" borderId="0" xfId="1" applyNumberFormat="1" applyFont="1" applyBorder="1" applyAlignment="1">
      <alignment horizontal="left" vertical="center" wrapText="1"/>
    </xf>
    <xf numFmtId="176" fontId="7" fillId="2" borderId="2" xfId="1" applyNumberFormat="1" applyFont="1" applyFill="1" applyBorder="1" applyAlignment="1">
      <alignment horizontal="center" vertical="center" wrapText="1"/>
    </xf>
    <xf numFmtId="0" fontId="22" fillId="2" borderId="2" xfId="0" applyFont="1" applyFill="1" applyBorder="1" applyAlignment="1">
      <alignment horizontal="center" vertical="center" wrapText="1"/>
    </xf>
    <xf numFmtId="176" fontId="6" fillId="8" borderId="2" xfId="1" applyNumberFormat="1" applyFont="1" applyFill="1" applyBorder="1" applyAlignment="1">
      <alignment horizontal="left" vertical="center" wrapText="1"/>
    </xf>
    <xf numFmtId="0" fontId="3" fillId="8" borderId="2" xfId="0" applyFont="1" applyFill="1" applyBorder="1" applyAlignment="1">
      <alignment horizontal="left" vertical="center" wrapText="1"/>
    </xf>
    <xf numFmtId="0" fontId="6" fillId="8" borderId="2" xfId="0" applyFont="1" applyFill="1" applyBorder="1">
      <alignment vertical="center"/>
    </xf>
    <xf numFmtId="43" fontId="1" fillId="5" borderId="0" xfId="1" applyFont="1" applyFill="1" applyBorder="1" applyAlignment="1">
      <alignment horizontal="left" vertical="center" wrapText="1"/>
    </xf>
    <xf numFmtId="176" fontId="1" fillId="5" borderId="0" xfId="1" applyNumberFormat="1" applyFont="1" applyFill="1" applyBorder="1" applyAlignment="1">
      <alignment horizontal="left" vertical="center" wrapText="1"/>
    </xf>
    <xf numFmtId="0" fontId="5" fillId="0" borderId="2" xfId="0" applyFont="1" applyBorder="1" applyAlignment="1">
      <alignment horizontal="center"/>
    </xf>
    <xf numFmtId="0" fontId="5" fillId="0" borderId="2" xfId="0" applyFont="1" applyBorder="1" applyAlignment="1">
      <alignment horizontal="center" vertical="center"/>
    </xf>
    <xf numFmtId="43" fontId="1" fillId="0" borderId="0" xfId="1" applyFont="1" applyFill="1" applyBorder="1" applyAlignment="1">
      <alignment horizontal="left" vertical="center" wrapText="1"/>
    </xf>
    <xf numFmtId="176" fontId="1" fillId="0" borderId="0" xfId="1" applyNumberFormat="1" applyFont="1" applyFill="1" applyBorder="1" applyAlignment="1">
      <alignment horizontal="left" vertical="center" wrapText="1"/>
    </xf>
    <xf numFmtId="43" fontId="1" fillId="0" borderId="3" xfId="1" applyFont="1" applyFill="1" applyBorder="1" applyAlignment="1">
      <alignment horizontal="left" vertical="center" wrapText="1"/>
    </xf>
    <xf numFmtId="176" fontId="1" fillId="0" borderId="3" xfId="1" applyNumberFormat="1" applyFont="1" applyFill="1" applyBorder="1" applyAlignment="1">
      <alignment horizontal="left" vertical="center" wrapText="1"/>
    </xf>
    <xf numFmtId="0" fontId="23" fillId="0" borderId="2" xfId="0" applyFont="1" applyBorder="1" applyAlignment="1">
      <alignment horizontal="center"/>
    </xf>
    <xf numFmtId="0" fontId="23" fillId="9" borderId="2" xfId="0" applyFont="1" applyFill="1" applyBorder="1" applyAlignment="1">
      <alignment horizontal="center" vertical="center"/>
    </xf>
    <xf numFmtId="43" fontId="6" fillId="0" borderId="0" xfId="1" applyFont="1" applyAlignment="1">
      <alignment horizontal="center" vertical="center" wrapText="1"/>
    </xf>
    <xf numFmtId="43" fontId="7" fillId="2" borderId="2" xfId="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0" fontId="5" fillId="8" borderId="2" xfId="0" applyFont="1" applyFill="1" applyBorder="1" applyAlignment="1">
      <alignment horizontal="left" vertical="center" wrapText="1"/>
    </xf>
    <xf numFmtId="10" fontId="5" fillId="5" borderId="0" xfId="0" applyNumberFormat="1" applyFont="1" applyFill="1" applyAlignment="1">
      <alignment horizontal="center" vertical="center" wrapText="1"/>
    </xf>
    <xf numFmtId="43" fontId="6" fillId="5" borderId="0" xfId="1" applyFont="1" applyFill="1" applyAlignment="1">
      <alignment vertical="top" wrapText="1"/>
    </xf>
    <xf numFmtId="43" fontId="5" fillId="5" borderId="0" xfId="1" applyFont="1" applyFill="1" applyAlignment="1">
      <alignment horizontal="left" vertical="center" wrapText="1"/>
    </xf>
    <xf numFmtId="0" fontId="5" fillId="5" borderId="0" xfId="0" applyFont="1" applyFill="1" applyAlignment="1">
      <alignment horizontal="left" vertical="center" wrapText="1"/>
    </xf>
    <xf numFmtId="43" fontId="5" fillId="0" borderId="0" xfId="1" applyFont="1" applyAlignment="1">
      <alignment horizontal="left" vertical="center" wrapText="1"/>
    </xf>
    <xf numFmtId="0" fontId="6" fillId="0" borderId="3" xfId="0" applyFont="1" applyBorder="1" applyAlignment="1">
      <alignment horizontal="center" vertical="top" wrapText="1"/>
    </xf>
    <xf numFmtId="43" fontId="6" fillId="0" borderId="3" xfId="1" applyFont="1" applyBorder="1" applyAlignment="1">
      <alignment vertical="top" wrapText="1"/>
    </xf>
    <xf numFmtId="43" fontId="5" fillId="0" borderId="3" xfId="1" applyFont="1" applyBorder="1" applyAlignment="1">
      <alignment horizontal="left" vertical="center" wrapText="1"/>
    </xf>
    <xf numFmtId="0" fontId="5" fillId="0" borderId="3" xfId="0" applyFont="1" applyBorder="1" applyAlignment="1">
      <alignment horizontal="left" vertical="center" wrapText="1"/>
    </xf>
    <xf numFmtId="43" fontId="17" fillId="0" borderId="0" xfId="1" applyFont="1" applyAlignment="1">
      <alignment horizontal="left" vertical="center" wrapText="1"/>
    </xf>
    <xf numFmtId="43" fontId="5" fillId="0" borderId="0" xfId="1" applyFont="1" applyAlignment="1">
      <alignment horizontal="left" vertical="center"/>
    </xf>
    <xf numFmtId="43" fontId="1" fillId="0" borderId="0" xfId="1" applyFont="1" applyFill="1" applyBorder="1" applyAlignment="1">
      <alignment horizontal="center" vertical="center" wrapText="1"/>
    </xf>
    <xf numFmtId="43" fontId="8" fillId="2" borderId="2" xfId="1" applyFont="1" applyFill="1" applyBorder="1" applyAlignment="1">
      <alignment horizontal="center" vertical="center" wrapText="1"/>
    </xf>
    <xf numFmtId="0" fontId="8" fillId="5" borderId="2" xfId="0" applyFont="1" applyFill="1" applyBorder="1" applyAlignment="1">
      <alignment horizontal="center" vertical="center" wrapText="1"/>
    </xf>
    <xf numFmtId="43" fontId="2" fillId="5" borderId="2" xfId="1" applyFont="1" applyFill="1" applyBorder="1" applyAlignment="1">
      <alignment horizontal="center" vertical="center" wrapText="1"/>
    </xf>
    <xf numFmtId="43" fontId="1" fillId="5" borderId="2" xfId="1" applyFont="1" applyFill="1" applyBorder="1" applyAlignment="1">
      <alignment horizontal="center" vertical="center" wrapText="1"/>
    </xf>
    <xf numFmtId="176" fontId="7" fillId="5" borderId="2" xfId="1" applyNumberFormat="1" applyFont="1" applyFill="1" applyBorder="1" applyAlignment="1">
      <alignment horizontal="center" vertical="center" wrapText="1"/>
    </xf>
    <xf numFmtId="14" fontId="6" fillId="8" borderId="2" xfId="0" applyNumberFormat="1" applyFont="1" applyFill="1" applyBorder="1" applyAlignment="1">
      <alignment horizontal="center" vertical="center" wrapText="1"/>
    </xf>
    <xf numFmtId="43" fontId="5" fillId="8" borderId="2" xfId="0" applyNumberFormat="1" applyFont="1" applyFill="1" applyBorder="1" applyAlignment="1">
      <alignment vertical="center" wrapText="1"/>
    </xf>
    <xf numFmtId="177" fontId="1" fillId="5" borderId="0" xfId="1" applyNumberFormat="1" applyFont="1" applyFill="1" applyBorder="1" applyAlignment="1">
      <alignment horizontal="center" vertical="center" wrapText="1"/>
    </xf>
    <xf numFmtId="14" fontId="1" fillId="5" borderId="0" xfId="1" applyNumberFormat="1" applyFont="1" applyFill="1" applyAlignment="1">
      <alignment horizontal="center" vertical="center" wrapText="1"/>
    </xf>
    <xf numFmtId="177" fontId="1" fillId="5" borderId="0" xfId="1" applyNumberFormat="1" applyFont="1" applyFill="1" applyAlignment="1">
      <alignment horizontal="center" vertical="center" wrapText="1"/>
    </xf>
    <xf numFmtId="177" fontId="1" fillId="0" borderId="0" xfId="1" applyNumberFormat="1" applyFont="1" applyFill="1" applyBorder="1" applyAlignment="1">
      <alignment horizontal="center" vertical="center" wrapText="1"/>
    </xf>
    <xf numFmtId="14" fontId="1" fillId="0" borderId="0" xfId="1" applyNumberFormat="1" applyFont="1" applyAlignment="1">
      <alignment horizontal="center" vertical="center" wrapText="1"/>
    </xf>
    <xf numFmtId="177" fontId="1" fillId="0" borderId="0" xfId="1" applyNumberFormat="1" applyFont="1" applyAlignment="1">
      <alignment horizontal="center" vertical="center" wrapText="1"/>
    </xf>
    <xf numFmtId="177" fontId="1" fillId="0" borderId="3" xfId="1" applyNumberFormat="1" applyFont="1" applyFill="1" applyBorder="1" applyAlignment="1">
      <alignment horizontal="center" vertical="center" wrapText="1"/>
    </xf>
    <xf numFmtId="14" fontId="1" fillId="0" borderId="3" xfId="1" applyNumberFormat="1" applyFont="1" applyBorder="1" applyAlignment="1">
      <alignment horizontal="center" vertical="center" wrapText="1"/>
    </xf>
    <xf numFmtId="177" fontId="1" fillId="0" borderId="3" xfId="1" applyNumberFormat="1" applyFont="1" applyBorder="1" applyAlignment="1">
      <alignment horizontal="center" vertical="center" wrapText="1"/>
    </xf>
    <xf numFmtId="14" fontId="1" fillId="0" borderId="0" xfId="1" applyNumberFormat="1" applyFont="1" applyBorder="1" applyAlignment="1">
      <alignment horizontal="center" vertical="center" wrapText="1"/>
    </xf>
    <xf numFmtId="177" fontId="1" fillId="0" borderId="0" xfId="1" applyNumberFormat="1" applyFont="1" applyBorder="1" applyAlignment="1">
      <alignment horizontal="center" vertical="center" wrapText="1"/>
    </xf>
    <xf numFmtId="176" fontId="24" fillId="5" borderId="2" xfId="1" applyNumberFormat="1" applyFont="1" applyFill="1" applyBorder="1" applyAlignment="1">
      <alignment horizontal="center" vertical="center" wrapText="1"/>
    </xf>
    <xf numFmtId="176" fontId="8" fillId="6" borderId="2" xfId="1" applyNumberFormat="1" applyFont="1" applyFill="1" applyBorder="1" applyAlignment="1">
      <alignment horizontal="center" vertical="center" wrapText="1"/>
    </xf>
    <xf numFmtId="43" fontId="8" fillId="6" borderId="2" xfId="1" applyFont="1" applyFill="1" applyBorder="1" applyAlignment="1">
      <alignment horizontal="center" vertical="center" wrapText="1"/>
    </xf>
    <xf numFmtId="177" fontId="7" fillId="5" borderId="2" xfId="1" applyNumberFormat="1" applyFont="1" applyFill="1" applyBorder="1" applyAlignment="1">
      <alignment horizontal="center" vertical="center" wrapText="1"/>
    </xf>
    <xf numFmtId="14" fontId="7" fillId="5" borderId="2" xfId="1" applyNumberFormat="1" applyFont="1" applyFill="1" applyBorder="1" applyAlignment="1">
      <alignment horizontal="center" vertical="center" wrapText="1"/>
    </xf>
    <xf numFmtId="43" fontId="7" fillId="5" borderId="2" xfId="1" applyFont="1" applyFill="1" applyBorder="1" applyAlignment="1">
      <alignment horizontal="center" vertical="center" wrapText="1"/>
    </xf>
    <xf numFmtId="177" fontId="6" fillId="8" borderId="2" xfId="1" applyNumberFormat="1" applyFont="1" applyFill="1" applyBorder="1" applyAlignment="1">
      <alignment horizontal="center" vertical="center" wrapText="1"/>
    </xf>
    <xf numFmtId="14" fontId="6" fillId="8" borderId="2" xfId="1"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14" fontId="12" fillId="7" borderId="2" xfId="0" applyNumberFormat="1" applyFont="1" applyFill="1" applyBorder="1" applyAlignment="1">
      <alignment horizontal="center" vertical="center" wrapText="1"/>
    </xf>
    <xf numFmtId="14" fontId="6" fillId="8" borderId="2" xfId="0" applyNumberFormat="1" applyFont="1" applyFill="1" applyBorder="1" applyAlignment="1">
      <alignment vertical="center" wrapText="1"/>
    </xf>
    <xf numFmtId="0" fontId="25" fillId="8" borderId="2" xfId="0" applyFont="1" applyFill="1" applyBorder="1" applyAlignment="1">
      <alignment vertical="center" wrapText="1"/>
    </xf>
    <xf numFmtId="0" fontId="26" fillId="8" borderId="2" xfId="0" applyFont="1" applyFill="1" applyBorder="1" applyAlignment="1">
      <alignment vertical="center" wrapText="1"/>
    </xf>
    <xf numFmtId="0" fontId="20" fillId="8" borderId="2" xfId="0" applyFont="1" applyFill="1" applyBorder="1" applyAlignment="1">
      <alignment vertical="center" wrapText="1"/>
    </xf>
    <xf numFmtId="0" fontId="11" fillId="8" borderId="2" xfId="0" applyFont="1" applyFill="1" applyBorder="1" applyAlignment="1">
      <alignment vertical="center" wrapText="1"/>
    </xf>
    <xf numFmtId="0" fontId="3" fillId="3" borderId="2" xfId="0" applyFont="1" applyFill="1" applyBorder="1" applyAlignment="1">
      <alignment vertical="center" wrapText="1"/>
    </xf>
    <xf numFmtId="0" fontId="19" fillId="3"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5" fillId="8" borderId="2" xfId="0" applyFont="1" applyFill="1" applyBorder="1" applyAlignment="1">
      <alignment horizontal="center" vertical="center" wrapText="1"/>
    </xf>
    <xf numFmtId="43" fontId="5" fillId="8" borderId="2" xfId="1" applyFont="1" applyFill="1" applyBorder="1" applyAlignment="1">
      <alignment vertical="center" wrapText="1"/>
    </xf>
    <xf numFmtId="43" fontId="18" fillId="8" borderId="2" xfId="1" applyFont="1" applyFill="1" applyBorder="1" applyAlignment="1">
      <alignment vertical="center" wrapText="1"/>
    </xf>
    <xf numFmtId="43" fontId="6" fillId="8" borderId="2" xfId="1" applyFont="1" applyFill="1" applyBorder="1" applyAlignment="1">
      <alignment vertical="center" wrapText="1"/>
    </xf>
    <xf numFmtId="43" fontId="5" fillId="8" borderId="2" xfId="1" applyFont="1" applyFill="1" applyBorder="1" applyAlignment="1">
      <alignment horizontal="left" vertical="center" wrapText="1"/>
    </xf>
    <xf numFmtId="43" fontId="5" fillId="8" borderId="2" xfId="1" applyFont="1" applyFill="1" applyBorder="1" applyAlignment="1">
      <alignment horizontal="right" vertical="center" wrapText="1"/>
    </xf>
    <xf numFmtId="0" fontId="11" fillId="3" borderId="2" xfId="0" applyFont="1" applyFill="1" applyBorder="1" applyAlignment="1">
      <alignment horizontal="center" vertical="center" wrapText="1"/>
    </xf>
    <xf numFmtId="0" fontId="17" fillId="8" borderId="2" xfId="0" applyFont="1" applyFill="1" applyBorder="1" applyAlignment="1">
      <alignment horizontal="left" vertical="center" wrapText="1"/>
    </xf>
    <xf numFmtId="0" fontId="18" fillId="8" borderId="2" xfId="0" applyFont="1" applyFill="1" applyBorder="1" applyAlignment="1">
      <alignment vertical="center" wrapText="1"/>
    </xf>
    <xf numFmtId="0" fontId="21" fillId="8" borderId="2" xfId="6" applyFont="1" applyFill="1" applyBorder="1" applyAlignment="1">
      <alignment vertical="center" wrapText="1"/>
    </xf>
    <xf numFmtId="0" fontId="27" fillId="8" borderId="2" xfId="6" applyFont="1" applyFill="1" applyBorder="1" applyAlignment="1">
      <alignment vertical="center" wrapText="1"/>
    </xf>
    <xf numFmtId="0" fontId="21" fillId="3" borderId="2" xfId="6" applyFont="1" applyFill="1" applyBorder="1" applyAlignment="1">
      <alignment vertical="center" wrapText="1"/>
    </xf>
    <xf numFmtId="0" fontId="21" fillId="3" borderId="2" xfId="6" applyFont="1" applyFill="1" applyBorder="1" applyAlignment="1">
      <alignment horizontal="left" vertical="center" wrapText="1"/>
    </xf>
    <xf numFmtId="0" fontId="5" fillId="8" borderId="2" xfId="0" applyFont="1" applyFill="1" applyBorder="1">
      <alignment vertical="center"/>
    </xf>
    <xf numFmtId="176" fontId="11" fillId="3" borderId="2" xfId="1" applyNumberFormat="1" applyFont="1" applyFill="1" applyBorder="1" applyAlignment="1">
      <alignment horizontal="left" vertical="center" wrapText="1"/>
    </xf>
    <xf numFmtId="0" fontId="3" fillId="8" borderId="2" xfId="0" applyFont="1" applyFill="1" applyBorder="1">
      <alignment vertical="center"/>
    </xf>
    <xf numFmtId="176" fontId="3" fillId="8" borderId="2" xfId="1" applyNumberFormat="1" applyFont="1" applyFill="1" applyBorder="1" applyAlignment="1">
      <alignment horizontal="left" vertical="center" wrapText="1"/>
    </xf>
    <xf numFmtId="14" fontId="5" fillId="8" borderId="2" xfId="0" applyNumberFormat="1" applyFont="1" applyFill="1" applyBorder="1" applyAlignment="1">
      <alignment horizontal="center" vertical="center" wrapText="1"/>
    </xf>
    <xf numFmtId="43" fontId="6" fillId="8" borderId="2" xfId="0" applyNumberFormat="1" applyFont="1" applyFill="1" applyBorder="1" applyAlignment="1">
      <alignment vertical="center" wrapText="1"/>
    </xf>
    <xf numFmtId="14" fontId="3" fillId="8" borderId="2" xfId="0" applyNumberFormat="1" applyFont="1" applyFill="1" applyBorder="1" applyAlignment="1">
      <alignment horizontal="center" vertical="center" wrapText="1"/>
    </xf>
    <xf numFmtId="43" fontId="6" fillId="8" borderId="2" xfId="1" applyFont="1" applyFill="1" applyBorder="1" applyAlignment="1">
      <alignment horizontal="center" vertical="center" wrapText="1"/>
    </xf>
    <xf numFmtId="177" fontId="5" fillId="8" borderId="2" xfId="0" applyNumberFormat="1" applyFont="1" applyFill="1" applyBorder="1" applyAlignment="1">
      <alignment horizontal="center" vertical="center" wrapText="1"/>
    </xf>
    <xf numFmtId="43" fontId="5" fillId="8" borderId="2" xfId="1" applyFont="1" applyFill="1" applyBorder="1" applyAlignment="1">
      <alignment horizontal="center" vertical="center" wrapText="1"/>
    </xf>
    <xf numFmtId="14" fontId="6" fillId="3" borderId="2" xfId="1" applyNumberFormat="1" applyFont="1" applyFill="1" applyBorder="1" applyAlignment="1">
      <alignment horizontal="center" vertical="center" wrapText="1"/>
    </xf>
    <xf numFmtId="176" fontId="5" fillId="8" borderId="2" xfId="1" applyNumberFormat="1" applyFont="1" applyFill="1" applyBorder="1" applyAlignment="1">
      <alignment horizontal="left" vertical="center" wrapText="1"/>
    </xf>
    <xf numFmtId="14" fontId="6" fillId="3" borderId="2" xfId="0" applyNumberFormat="1" applyFont="1" applyFill="1" applyBorder="1" applyAlignment="1">
      <alignment vertical="center" wrapText="1"/>
    </xf>
    <xf numFmtId="0" fontId="28" fillId="3" borderId="2"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5" fillId="8" borderId="2" xfId="0" applyFont="1" applyFill="1" applyBorder="1" applyAlignment="1">
      <alignment horizontal="left" vertical="center" wrapText="1"/>
    </xf>
    <xf numFmtId="0" fontId="30" fillId="8" borderId="2" xfId="0" applyFont="1" applyFill="1" applyBorder="1" applyAlignment="1">
      <alignment vertical="center" wrapText="1"/>
    </xf>
    <xf numFmtId="43" fontId="5" fillId="3" borderId="2" xfId="1" applyFont="1" applyFill="1" applyBorder="1" applyAlignment="1">
      <alignment horizontal="left" vertical="center" wrapText="1"/>
    </xf>
    <xf numFmtId="0" fontId="17" fillId="8" borderId="2" xfId="0" applyFont="1" applyFill="1" applyBorder="1" applyAlignment="1">
      <alignment horizontal="center" vertical="center" wrapText="1"/>
    </xf>
    <xf numFmtId="43" fontId="6" fillId="8" borderId="2" xfId="1" applyFont="1" applyFill="1" applyBorder="1" applyAlignment="1">
      <alignment horizontal="right" vertical="center" wrapText="1"/>
    </xf>
    <xf numFmtId="0" fontId="17" fillId="8" borderId="2" xfId="0" applyFont="1" applyFill="1" applyBorder="1" applyAlignment="1">
      <alignment vertical="center" wrapText="1"/>
    </xf>
    <xf numFmtId="0" fontId="31" fillId="8" borderId="2" xfId="0" applyFont="1" applyFill="1" applyBorder="1" applyAlignment="1">
      <alignment vertical="center" wrapText="1"/>
    </xf>
    <xf numFmtId="0" fontId="32" fillId="3" borderId="2"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1" fillId="8" borderId="2" xfId="0" applyFont="1" applyFill="1" applyBorder="1">
      <alignment vertical="center"/>
    </xf>
    <xf numFmtId="43" fontId="25" fillId="8" borderId="2" xfId="0" applyNumberFormat="1" applyFont="1" applyFill="1" applyBorder="1" applyAlignment="1">
      <alignment vertical="center" wrapText="1"/>
    </xf>
    <xf numFmtId="43" fontId="30" fillId="8" borderId="2" xfId="0" applyNumberFormat="1" applyFont="1" applyFill="1" applyBorder="1" applyAlignment="1">
      <alignment vertical="center" wrapText="1"/>
    </xf>
    <xf numFmtId="14" fontId="6" fillId="3" borderId="2" xfId="0" applyNumberFormat="1" applyFont="1" applyFill="1" applyBorder="1" applyAlignment="1">
      <alignment horizontal="center" vertical="center" wrapText="1"/>
    </xf>
    <xf numFmtId="43" fontId="17" fillId="8" borderId="2" xfId="1" applyFont="1" applyFill="1" applyBorder="1" applyAlignment="1">
      <alignment horizontal="left" vertical="center" wrapText="1"/>
    </xf>
    <xf numFmtId="176" fontId="17" fillId="8" borderId="2" xfId="1" applyNumberFormat="1" applyFont="1" applyFill="1" applyBorder="1" applyAlignment="1">
      <alignment horizontal="left" vertical="center" wrapText="1"/>
    </xf>
    <xf numFmtId="43" fontId="17" fillId="8" borderId="2" xfId="1" applyFont="1" applyFill="1" applyBorder="1" applyAlignment="1">
      <alignment vertical="center" wrapText="1"/>
    </xf>
    <xf numFmtId="177" fontId="6" fillId="8" borderId="2" xfId="0" applyNumberFormat="1" applyFont="1" applyFill="1" applyBorder="1" applyAlignment="1">
      <alignment horizontal="center" vertical="center" wrapText="1"/>
    </xf>
    <xf numFmtId="43" fontId="23" fillId="8" borderId="2" xfId="1" applyFont="1" applyFill="1" applyBorder="1" applyAlignment="1">
      <alignment horizontal="center" vertical="center" wrapText="1"/>
    </xf>
    <xf numFmtId="177" fontId="5" fillId="8" borderId="2" xfId="1" applyNumberFormat="1" applyFont="1" applyFill="1" applyBorder="1" applyAlignment="1">
      <alignment horizontal="center" vertical="center" wrapText="1"/>
    </xf>
    <xf numFmtId="177" fontId="17" fillId="8" borderId="2" xfId="1" applyNumberFormat="1" applyFont="1" applyFill="1" applyBorder="1" applyAlignment="1">
      <alignment horizontal="center" vertical="center" wrapText="1"/>
    </xf>
    <xf numFmtId="14" fontId="5" fillId="8" borderId="2" xfId="0" applyNumberFormat="1" applyFont="1" applyFill="1" applyBorder="1" applyAlignment="1">
      <alignment vertical="center" wrapText="1"/>
    </xf>
    <xf numFmtId="14" fontId="5" fillId="8" borderId="2" xfId="0" applyNumberFormat="1" applyFont="1" applyFill="1" applyBorder="1" applyAlignment="1">
      <alignment horizontal="left" vertical="center" wrapText="1"/>
    </xf>
    <xf numFmtId="43" fontId="5" fillId="0" borderId="0" xfId="0" applyNumberFormat="1" applyFont="1" applyAlignment="1">
      <alignment vertical="center" wrapText="1"/>
    </xf>
    <xf numFmtId="0" fontId="33" fillId="8" borderId="2" xfId="0" applyFont="1" applyFill="1" applyBorder="1" applyAlignment="1">
      <alignment vertical="center" wrapText="1"/>
    </xf>
    <xf numFmtId="0" fontId="34" fillId="8" borderId="2" xfId="0" applyFont="1" applyFill="1" applyBorder="1" applyAlignment="1">
      <alignment vertical="center" wrapText="1"/>
    </xf>
    <xf numFmtId="0" fontId="3" fillId="11" borderId="2" xfId="0" applyFont="1" applyFill="1" applyBorder="1" applyAlignment="1">
      <alignment vertical="center" wrapText="1"/>
    </xf>
    <xf numFmtId="0" fontId="11" fillId="11" borderId="2" xfId="0" applyFont="1" applyFill="1" applyBorder="1" applyAlignment="1">
      <alignment horizontal="left" vertical="center" wrapText="1"/>
    </xf>
    <xf numFmtId="14" fontId="6" fillId="11" borderId="2" xfId="0" applyNumberFormat="1" applyFont="1" applyFill="1" applyBorder="1" applyAlignment="1">
      <alignment horizontal="left" vertical="center" wrapText="1"/>
    </xf>
    <xf numFmtId="0" fontId="19" fillId="11" borderId="2" xfId="0" applyFont="1" applyFill="1" applyBorder="1" applyAlignment="1">
      <alignment horizontal="left" vertical="center" wrapText="1"/>
    </xf>
    <xf numFmtId="0" fontId="6" fillId="11" borderId="2" xfId="0" applyFont="1" applyFill="1" applyBorder="1" applyAlignment="1">
      <alignment horizontal="left" vertical="center" wrapText="1"/>
    </xf>
    <xf numFmtId="0" fontId="6" fillId="12" borderId="2" xfId="0" applyFont="1" applyFill="1" applyBorder="1" applyAlignment="1">
      <alignment vertical="center" wrapText="1"/>
    </xf>
    <xf numFmtId="0" fontId="11" fillId="12" borderId="2" xfId="0" applyFont="1" applyFill="1" applyBorder="1" applyAlignment="1">
      <alignment horizontal="left" vertical="center" wrapText="1"/>
    </xf>
    <xf numFmtId="14" fontId="6" fillId="12" borderId="2" xfId="0" applyNumberFormat="1" applyFont="1" applyFill="1" applyBorder="1" applyAlignment="1">
      <alignment horizontal="left" vertical="center" wrapText="1"/>
    </xf>
    <xf numFmtId="0" fontId="6" fillId="12" borderId="2" xfId="0" applyFont="1" applyFill="1" applyBorder="1" applyAlignment="1">
      <alignment horizontal="left" vertical="center" wrapText="1"/>
    </xf>
    <xf numFmtId="0" fontId="6" fillId="11" borderId="2" xfId="0" applyFont="1" applyFill="1" applyBorder="1" applyAlignment="1">
      <alignment vertical="center" wrapText="1"/>
    </xf>
    <xf numFmtId="0" fontId="30" fillId="8" borderId="2" xfId="0" applyFont="1" applyFill="1" applyBorder="1" applyAlignment="1">
      <alignment horizontal="center" vertical="center" wrapText="1"/>
    </xf>
    <xf numFmtId="0" fontId="26" fillId="8" borderId="2"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43" fontId="3" fillId="11" borderId="2" xfId="1" applyFont="1" applyFill="1" applyBorder="1" applyAlignment="1">
      <alignment horizontal="left" vertical="center" wrapText="1"/>
    </xf>
    <xf numFmtId="0" fontId="6" fillId="12"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43" fontId="6" fillId="12" borderId="2" xfId="1" applyFont="1" applyFill="1" applyBorder="1" applyAlignment="1">
      <alignment horizontal="left" vertical="center" wrapText="1"/>
    </xf>
    <xf numFmtId="0" fontId="6" fillId="11" borderId="2" xfId="0" applyFont="1" applyFill="1" applyBorder="1" applyAlignment="1">
      <alignment horizontal="center" vertical="center" wrapText="1"/>
    </xf>
    <xf numFmtId="43" fontId="6" fillId="11" borderId="2" xfId="1" applyFont="1" applyFill="1" applyBorder="1" applyAlignment="1">
      <alignment horizontal="left" vertical="center" wrapText="1"/>
    </xf>
    <xf numFmtId="0" fontId="11" fillId="3" borderId="2" xfId="0" applyFont="1" applyFill="1" applyBorder="1" applyAlignment="1">
      <alignment vertical="center" wrapText="1"/>
    </xf>
    <xf numFmtId="0" fontId="6" fillId="11" borderId="0" xfId="0" applyFont="1" applyFill="1" applyAlignment="1">
      <alignment vertical="center" wrapText="1"/>
    </xf>
    <xf numFmtId="0" fontId="35" fillId="11" borderId="2" xfId="6" applyFill="1" applyBorder="1" applyAlignment="1">
      <alignment horizontal="left" vertical="center" wrapText="1"/>
    </xf>
    <xf numFmtId="0" fontId="30" fillId="8" borderId="2" xfId="0" applyFont="1" applyFill="1" applyBorder="1" applyAlignment="1">
      <alignment horizontal="left" vertical="center" wrapText="1"/>
    </xf>
    <xf numFmtId="0" fontId="18" fillId="8" borderId="2" xfId="0" applyFont="1" applyFill="1" applyBorder="1" applyAlignment="1">
      <alignment horizontal="left" vertical="center" wrapText="1"/>
    </xf>
    <xf numFmtId="0" fontId="33" fillId="8" borderId="2"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21" fillId="11" borderId="2" xfId="6" applyFont="1" applyFill="1" applyBorder="1" applyAlignment="1">
      <alignment vertical="center" wrapText="1"/>
    </xf>
    <xf numFmtId="0" fontId="11" fillId="3" borderId="2" xfId="0" applyFont="1" applyFill="1" applyBorder="1">
      <alignment vertical="center"/>
    </xf>
    <xf numFmtId="0" fontId="18" fillId="8" borderId="2" xfId="0" applyFont="1" applyFill="1" applyBorder="1">
      <alignment vertical="center"/>
    </xf>
    <xf numFmtId="176" fontId="6" fillId="11" borderId="2" xfId="1" applyNumberFormat="1" applyFont="1" applyFill="1" applyBorder="1" applyAlignment="1">
      <alignment horizontal="left" vertical="center" wrapText="1"/>
    </xf>
    <xf numFmtId="176" fontId="6" fillId="12" borderId="2" xfId="1" applyNumberFormat="1" applyFont="1" applyFill="1" applyBorder="1" applyAlignment="1">
      <alignment horizontal="left" vertical="center" wrapText="1"/>
    </xf>
    <xf numFmtId="43" fontId="18" fillId="8" borderId="2" xfId="0" applyNumberFormat="1" applyFont="1" applyFill="1" applyBorder="1" applyAlignment="1">
      <alignment vertical="center" wrapText="1"/>
    </xf>
    <xf numFmtId="0" fontId="28" fillId="11" borderId="2" xfId="0" applyFont="1" applyFill="1" applyBorder="1" applyAlignment="1">
      <alignment horizontal="left" vertical="center" wrapText="1"/>
    </xf>
    <xf numFmtId="43" fontId="17" fillId="8" borderId="2" xfId="0" applyNumberFormat="1" applyFont="1" applyFill="1" applyBorder="1" applyAlignment="1">
      <alignment vertical="center" wrapText="1"/>
    </xf>
    <xf numFmtId="14" fontId="18" fillId="8" borderId="2"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2" borderId="2" xfId="0" applyFont="1" applyFill="1" applyBorder="1" applyAlignment="1">
      <alignment horizontal="center" vertical="center" wrapText="1"/>
    </xf>
    <xf numFmtId="43" fontId="17" fillId="3" borderId="2" xfId="1" applyFont="1" applyFill="1" applyBorder="1" applyAlignment="1">
      <alignment horizontal="left" vertical="center" wrapText="1"/>
    </xf>
    <xf numFmtId="176" fontId="17" fillId="3" borderId="2" xfId="1" applyNumberFormat="1" applyFont="1" applyFill="1" applyBorder="1" applyAlignment="1">
      <alignment horizontal="left" vertical="center" wrapText="1"/>
    </xf>
    <xf numFmtId="176" fontId="30" fillId="8" borderId="2" xfId="1" applyNumberFormat="1" applyFont="1" applyFill="1" applyBorder="1" applyAlignment="1">
      <alignment horizontal="left" vertical="center" wrapText="1"/>
    </xf>
    <xf numFmtId="14" fontId="5" fillId="8" borderId="2" xfId="1" applyNumberFormat="1" applyFont="1" applyFill="1" applyBorder="1" applyAlignment="1">
      <alignment horizontal="center" vertical="center" wrapText="1"/>
    </xf>
    <xf numFmtId="14" fontId="18" fillId="8" borderId="2" xfId="1" applyNumberFormat="1" applyFont="1" applyFill="1" applyBorder="1" applyAlignment="1">
      <alignment horizontal="center" vertical="center" wrapText="1"/>
    </xf>
    <xf numFmtId="177" fontId="6" fillId="11" borderId="2" xfId="1" applyNumberFormat="1" applyFont="1" applyFill="1" applyBorder="1" applyAlignment="1">
      <alignment horizontal="center" vertical="center" wrapText="1"/>
    </xf>
    <xf numFmtId="14" fontId="6" fillId="11" borderId="2" xfId="1" applyNumberFormat="1" applyFont="1" applyFill="1" applyBorder="1" applyAlignment="1">
      <alignment horizontal="center" vertical="center" wrapText="1"/>
    </xf>
    <xf numFmtId="177" fontId="6" fillId="12" borderId="2" xfId="1" applyNumberFormat="1" applyFont="1" applyFill="1" applyBorder="1" applyAlignment="1">
      <alignment horizontal="center" vertical="center" wrapText="1"/>
    </xf>
    <xf numFmtId="14" fontId="6" fillId="12" borderId="2" xfId="1" applyNumberFormat="1" applyFont="1" applyFill="1" applyBorder="1" applyAlignment="1">
      <alignment horizontal="center" vertical="center" wrapText="1"/>
    </xf>
    <xf numFmtId="177" fontId="17" fillId="3" borderId="2" xfId="1" applyNumberFormat="1" applyFont="1" applyFill="1" applyBorder="1" applyAlignment="1">
      <alignment horizontal="center" vertical="center" wrapText="1"/>
    </xf>
    <xf numFmtId="0" fontId="5" fillId="0" borderId="2" xfId="0" applyFont="1" applyBorder="1" applyAlignment="1">
      <alignment vertical="center" wrapText="1"/>
    </xf>
    <xf numFmtId="14" fontId="5" fillId="0" borderId="2" xfId="0" applyNumberFormat="1" applyFont="1" applyBorder="1" applyAlignment="1">
      <alignment vertical="center" wrapText="1"/>
    </xf>
    <xf numFmtId="14" fontId="6" fillId="0" borderId="2" xfId="0" applyNumberFormat="1" applyFont="1" applyBorder="1" applyAlignment="1">
      <alignment vertical="center" wrapText="1"/>
    </xf>
    <xf numFmtId="0" fontId="17" fillId="0" borderId="2" xfId="0" applyFont="1" applyBorder="1" applyAlignment="1">
      <alignment vertical="center" wrapText="1"/>
    </xf>
    <xf numFmtId="0" fontId="17" fillId="9" borderId="2" xfId="0" applyFont="1" applyFill="1" applyBorder="1" applyAlignment="1">
      <alignment vertical="center" wrapText="1"/>
    </xf>
    <xf numFmtId="176" fontId="18" fillId="8" borderId="2" xfId="1" applyNumberFormat="1" applyFont="1" applyFill="1" applyBorder="1" applyAlignment="1">
      <alignment horizontal="left" vertical="center" wrapText="1"/>
    </xf>
    <xf numFmtId="0" fontId="18" fillId="0" borderId="2" xfId="0" applyFont="1" applyBorder="1" applyAlignment="1">
      <alignment vertical="center" wrapText="1"/>
    </xf>
    <xf numFmtId="14" fontId="18" fillId="0" borderId="2" xfId="0" applyNumberFormat="1" applyFont="1" applyBorder="1" applyAlignment="1">
      <alignment vertical="center" wrapText="1"/>
    </xf>
    <xf numFmtId="0" fontId="6" fillId="0" borderId="2" xfId="0" applyFont="1" applyBorder="1" applyAlignment="1">
      <alignment vertical="center" wrapText="1"/>
    </xf>
    <xf numFmtId="14" fontId="6" fillId="11" borderId="2" xfId="0" applyNumberFormat="1" applyFont="1" applyFill="1" applyBorder="1" applyAlignment="1">
      <alignment vertical="center" wrapText="1"/>
    </xf>
    <xf numFmtId="14" fontId="6" fillId="12" borderId="2" xfId="0" applyNumberFormat="1" applyFont="1" applyFill="1" applyBorder="1" applyAlignment="1">
      <alignment vertical="center" wrapText="1"/>
    </xf>
    <xf numFmtId="0" fontId="5" fillId="0" borderId="2" xfId="0" applyFont="1" applyBorder="1" applyAlignment="1">
      <alignment horizontal="left" vertical="center" wrapText="1"/>
    </xf>
    <xf numFmtId="0" fontId="30" fillId="11" borderId="2"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30" fillId="11" borderId="2" xfId="0" applyFont="1" applyFill="1" applyBorder="1" applyAlignment="1">
      <alignment vertical="center" wrapText="1"/>
    </xf>
    <xf numFmtId="14" fontId="5" fillId="11" borderId="2" xfId="0" applyNumberFormat="1" applyFont="1" applyFill="1" applyBorder="1" applyAlignment="1">
      <alignment horizontal="left" vertical="center" wrapText="1"/>
    </xf>
    <xf numFmtId="0" fontId="30" fillId="3" borderId="2" xfId="0" applyFont="1" applyFill="1" applyBorder="1" applyAlignment="1">
      <alignment vertical="center" wrapText="1"/>
    </xf>
    <xf numFmtId="14" fontId="5" fillId="3" borderId="2" xfId="0" applyNumberFormat="1" applyFont="1" applyFill="1" applyBorder="1" applyAlignment="1">
      <alignment horizontal="left" vertical="center" wrapText="1"/>
    </xf>
    <xf numFmtId="0" fontId="30" fillId="3" borderId="2" xfId="0" applyFont="1" applyFill="1" applyBorder="1" applyAlignment="1">
      <alignment horizontal="left" vertical="center" wrapText="1"/>
    </xf>
    <xf numFmtId="0" fontId="30" fillId="12" borderId="2" xfId="0" applyFont="1" applyFill="1" applyBorder="1" applyAlignment="1">
      <alignment vertical="center" wrapText="1"/>
    </xf>
    <xf numFmtId="0" fontId="30" fillId="12" borderId="2" xfId="0" applyFont="1" applyFill="1" applyBorder="1" applyAlignment="1">
      <alignment horizontal="left" vertical="center" wrapText="1"/>
    </xf>
    <xf numFmtId="0" fontId="20" fillId="3" borderId="2" xfId="0" applyFont="1" applyFill="1" applyBorder="1" applyAlignment="1">
      <alignment horizontal="left" vertical="center" wrapText="1"/>
    </xf>
    <xf numFmtId="43" fontId="31" fillId="8" borderId="2" xfId="1" applyFont="1" applyFill="1" applyBorder="1" applyAlignment="1">
      <alignment horizontal="left" vertical="center" wrapText="1"/>
    </xf>
    <xf numFmtId="43" fontId="5" fillId="11" borderId="2" xfId="1" applyFont="1" applyFill="1" applyBorder="1" applyAlignment="1">
      <alignment horizontal="left" vertical="center" wrapText="1"/>
    </xf>
    <xf numFmtId="0" fontId="26" fillId="3" borderId="2" xfId="0" applyFont="1" applyFill="1" applyBorder="1" applyAlignment="1">
      <alignment horizontal="center" vertical="center" wrapText="1"/>
    </xf>
    <xf numFmtId="0" fontId="30" fillId="12" borderId="2" xfId="0" applyFont="1" applyFill="1" applyBorder="1" applyAlignment="1">
      <alignment horizontal="center" vertical="center" wrapText="1"/>
    </xf>
    <xf numFmtId="43" fontId="5" fillId="12" borderId="2" xfId="1" applyFont="1" applyFill="1" applyBorder="1" applyAlignment="1">
      <alignment horizontal="left" vertical="center" wrapText="1"/>
    </xf>
    <xf numFmtId="0" fontId="3"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21" fillId="11" borderId="2" xfId="6" applyFont="1" applyFill="1" applyBorder="1" applyAlignment="1">
      <alignment horizontal="left" vertical="center" wrapText="1"/>
    </xf>
    <xf numFmtId="0" fontId="27" fillId="11" borderId="2" xfId="6" applyFont="1" applyFill="1" applyBorder="1" applyAlignment="1">
      <alignment horizontal="left" vertical="center" wrapText="1"/>
    </xf>
    <xf numFmtId="0" fontId="27" fillId="3" borderId="2" xfId="6" applyFont="1" applyFill="1" applyBorder="1" applyAlignment="1">
      <alignment horizontal="left" vertical="center" wrapText="1"/>
    </xf>
    <xf numFmtId="0" fontId="35" fillId="8" borderId="2" xfId="6" applyFill="1" applyBorder="1" applyAlignment="1">
      <alignment horizontal="left" vertical="center" wrapText="1"/>
    </xf>
    <xf numFmtId="0" fontId="35" fillId="3" borderId="2" xfId="6" applyFill="1" applyBorder="1" applyAlignment="1">
      <alignment horizontal="left" vertical="center" wrapText="1"/>
    </xf>
    <xf numFmtId="0" fontId="35" fillId="8" borderId="2" xfId="6" applyFill="1" applyBorder="1" applyAlignment="1">
      <alignment vertical="center" wrapText="1"/>
    </xf>
    <xf numFmtId="0" fontId="6" fillId="12" borderId="2" xfId="0" applyFont="1" applyFill="1" applyBorder="1">
      <alignment vertical="center"/>
    </xf>
    <xf numFmtId="0" fontId="20" fillId="11" borderId="2" xfId="0" applyFont="1" applyFill="1" applyBorder="1" applyAlignment="1">
      <alignment horizontal="left" vertical="center" wrapText="1"/>
    </xf>
    <xf numFmtId="176" fontId="5" fillId="11" borderId="2" xfId="1" applyNumberFormat="1" applyFont="1" applyFill="1" applyBorder="1" applyAlignment="1">
      <alignment horizontal="left" vertical="center" wrapText="1"/>
    </xf>
    <xf numFmtId="176" fontId="5" fillId="3" borderId="2" xfId="1" applyNumberFormat="1" applyFont="1" applyFill="1" applyBorder="1" applyAlignment="1">
      <alignment horizontal="left" vertical="center" wrapText="1"/>
    </xf>
    <xf numFmtId="0" fontId="5" fillId="12" borderId="2" xfId="0" applyFont="1" applyFill="1" applyBorder="1" applyAlignment="1">
      <alignment vertical="center" wrapText="1"/>
    </xf>
    <xf numFmtId="176" fontId="5" fillId="12" borderId="2" xfId="1" applyNumberFormat="1" applyFont="1" applyFill="1" applyBorder="1" applyAlignment="1">
      <alignment horizontal="left" vertical="center" wrapText="1"/>
    </xf>
    <xf numFmtId="0" fontId="35" fillId="12" borderId="2" xfId="6" applyFill="1" applyBorder="1" applyAlignment="1">
      <alignment horizontal="left" vertical="center" wrapText="1"/>
    </xf>
    <xf numFmtId="176" fontId="19" fillId="3" borderId="2" xfId="1" applyNumberFormat="1" applyFont="1" applyFill="1" applyBorder="1" applyAlignment="1">
      <alignment horizontal="left" vertical="center" wrapText="1"/>
    </xf>
    <xf numFmtId="0" fontId="3" fillId="3" borderId="2" xfId="0" applyFont="1" applyFill="1" applyBorder="1" applyAlignment="1">
      <alignment horizontal="left" vertical="center" wrapText="1"/>
    </xf>
    <xf numFmtId="0" fontId="28" fillId="8" borderId="2" xfId="0" applyFont="1" applyFill="1" applyBorder="1" applyAlignment="1">
      <alignment horizontal="left" vertical="center" wrapText="1"/>
    </xf>
    <xf numFmtId="43" fontId="5" fillId="3" borderId="2" xfId="0" applyNumberFormat="1" applyFont="1" applyFill="1" applyBorder="1" applyAlignment="1">
      <alignment horizontal="center" vertical="center" wrapText="1"/>
    </xf>
    <xf numFmtId="14" fontId="30" fillId="8" borderId="2" xfId="0" applyNumberFormat="1" applyFont="1" applyFill="1" applyBorder="1" applyAlignment="1">
      <alignment horizontal="center" vertical="center" wrapText="1"/>
    </xf>
    <xf numFmtId="177" fontId="5" fillId="11" borderId="2" xfId="1" applyNumberFormat="1" applyFont="1" applyFill="1" applyBorder="1" applyAlignment="1">
      <alignment horizontal="center" vertical="center" wrapText="1"/>
    </xf>
    <xf numFmtId="14" fontId="5" fillId="11" borderId="2" xfId="1" applyNumberFormat="1" applyFont="1" applyFill="1" applyBorder="1" applyAlignment="1">
      <alignment horizontal="center" vertical="center" wrapText="1"/>
    </xf>
    <xf numFmtId="177" fontId="5" fillId="3" borderId="2" xfId="1" applyNumberFormat="1" applyFont="1" applyFill="1" applyBorder="1" applyAlignment="1">
      <alignment horizontal="center" vertical="center" wrapText="1"/>
    </xf>
    <xf numFmtId="14" fontId="5" fillId="3" borderId="2" xfId="1" applyNumberFormat="1" applyFont="1" applyFill="1" applyBorder="1" applyAlignment="1">
      <alignment horizontal="center" vertical="center" wrapText="1"/>
    </xf>
    <xf numFmtId="177" fontId="5" fillId="12" borderId="2" xfId="1" applyNumberFormat="1" applyFont="1" applyFill="1" applyBorder="1" applyAlignment="1">
      <alignment horizontal="center" vertical="center" wrapText="1"/>
    </xf>
    <xf numFmtId="14" fontId="5" fillId="12" borderId="2" xfId="1" applyNumberFormat="1" applyFont="1" applyFill="1" applyBorder="1" applyAlignment="1">
      <alignment horizontal="center" vertical="center" wrapText="1"/>
    </xf>
    <xf numFmtId="14" fontId="5" fillId="11" borderId="2" xfId="0" applyNumberFormat="1" applyFont="1" applyFill="1" applyBorder="1" applyAlignment="1">
      <alignment vertical="center" wrapText="1"/>
    </xf>
    <xf numFmtId="0" fontId="5" fillId="11" borderId="2" xfId="0" applyFont="1" applyFill="1" applyBorder="1" applyAlignment="1">
      <alignment vertical="center" wrapText="1"/>
    </xf>
    <xf numFmtId="14" fontId="5" fillId="3" borderId="2" xfId="0" applyNumberFormat="1" applyFont="1" applyFill="1" applyBorder="1" applyAlignment="1">
      <alignment vertical="center" wrapText="1"/>
    </xf>
    <xf numFmtId="0" fontId="5" fillId="3" borderId="2" xfId="0" applyFont="1" applyFill="1" applyBorder="1" applyAlignment="1">
      <alignment vertical="center" wrapText="1"/>
    </xf>
    <xf numFmtId="176" fontId="5" fillId="8" borderId="4" xfId="1" applyNumberFormat="1" applyFont="1" applyFill="1" applyBorder="1" applyAlignment="1">
      <alignment horizontal="left" vertical="center" wrapText="1"/>
    </xf>
    <xf numFmtId="14" fontId="6" fillId="0" borderId="0" xfId="0" applyNumberFormat="1" applyFont="1" applyAlignment="1">
      <alignment vertical="center" wrapText="1"/>
    </xf>
    <xf numFmtId="0" fontId="7" fillId="0" borderId="0" xfId="0" applyFont="1" applyAlignment="1">
      <alignment vertical="top" wrapText="1"/>
    </xf>
    <xf numFmtId="0" fontId="7" fillId="8" borderId="5" xfId="0" applyFont="1" applyFill="1" applyBorder="1" applyAlignment="1">
      <alignment horizontal="center" vertical="center"/>
    </xf>
    <xf numFmtId="0" fontId="7" fillId="8" borderId="0" xfId="0" applyFont="1" applyFill="1" applyAlignment="1">
      <alignment horizontal="center" vertical="center"/>
    </xf>
    <xf numFmtId="43" fontId="7" fillId="0" borderId="0" xfId="1" applyFont="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7" fillId="0" borderId="0" xfId="0" applyFont="1" applyAlignment="1">
      <alignment horizontal="center" vertical="top" wrapText="1"/>
    </xf>
    <xf numFmtId="0" fontId="7" fillId="0" borderId="7" xfId="0" applyFont="1" applyBorder="1" applyAlignment="1">
      <alignment horizontal="left" vertical="top" wrapText="1"/>
    </xf>
    <xf numFmtId="43" fontId="7" fillId="0" borderId="7" xfId="0" applyNumberFormat="1" applyFont="1" applyBorder="1" applyAlignment="1">
      <alignment vertical="top" wrapText="1"/>
    </xf>
    <xf numFmtId="43" fontId="7" fillId="0" borderId="8" xfId="0" applyNumberFormat="1" applyFont="1" applyBorder="1" applyAlignment="1">
      <alignment vertical="top" wrapText="1"/>
    </xf>
    <xf numFmtId="43" fontId="7" fillId="0" borderId="9" xfId="0" applyNumberFormat="1" applyFont="1" applyBorder="1" applyAlignment="1">
      <alignment vertical="top" wrapText="1"/>
    </xf>
    <xf numFmtId="4" fontId="1" fillId="0" borderId="0" xfId="0" applyNumberFormat="1" applyFont="1" applyAlignment="1">
      <alignment vertical="top" wrapText="1"/>
    </xf>
    <xf numFmtId="0" fontId="6" fillId="0" borderId="10" xfId="0" applyFont="1" applyBorder="1" applyAlignment="1">
      <alignment horizontal="left" vertical="top" wrapText="1" indent="1"/>
    </xf>
    <xf numFmtId="43" fontId="6" fillId="0" borderId="10" xfId="0" applyNumberFormat="1" applyFont="1" applyBorder="1" applyAlignment="1">
      <alignment vertical="top" wrapText="1"/>
    </xf>
    <xf numFmtId="43" fontId="6" fillId="0" borderId="11" xfId="0" applyNumberFormat="1" applyFont="1" applyBorder="1" applyAlignment="1">
      <alignment vertical="top" wrapText="1"/>
    </xf>
    <xf numFmtId="43" fontId="6" fillId="0" borderId="12" xfId="0" applyNumberFormat="1" applyFont="1" applyBorder="1" applyAlignment="1">
      <alignment vertical="top" wrapText="1"/>
    </xf>
    <xf numFmtId="0" fontId="7" fillId="0" borderId="10" xfId="0" applyFont="1" applyBorder="1" applyAlignment="1">
      <alignment horizontal="left" vertical="top" wrapText="1"/>
    </xf>
    <xf numFmtId="43" fontId="7" fillId="0" borderId="10" xfId="0" applyNumberFormat="1" applyFont="1" applyBorder="1" applyAlignment="1">
      <alignment vertical="top" wrapText="1"/>
    </xf>
    <xf numFmtId="43" fontId="7" fillId="0" borderId="11" xfId="0" applyNumberFormat="1" applyFont="1" applyBorder="1" applyAlignment="1">
      <alignment vertical="top" wrapText="1"/>
    </xf>
    <xf numFmtId="43" fontId="1" fillId="0" borderId="12" xfId="0" applyNumberFormat="1" applyFont="1" applyBorder="1" applyAlignment="1">
      <alignment vertical="top" wrapText="1"/>
    </xf>
    <xf numFmtId="9" fontId="6" fillId="0" borderId="0" xfId="0" applyNumberFormat="1" applyFont="1" applyAlignment="1">
      <alignment vertical="top" wrapText="1"/>
    </xf>
    <xf numFmtId="43" fontId="17" fillId="0" borderId="12" xfId="0" applyNumberFormat="1" applyFont="1" applyBorder="1" applyAlignment="1">
      <alignment vertical="top" wrapText="1"/>
    </xf>
    <xf numFmtId="43" fontId="6" fillId="4" borderId="11" xfId="0" applyNumberFormat="1" applyFont="1" applyFill="1" applyBorder="1" applyAlignment="1">
      <alignment vertical="top" wrapText="1"/>
    </xf>
    <xf numFmtId="0" fontId="6" fillId="0" borderId="10" xfId="0" applyFont="1" applyBorder="1" applyAlignment="1">
      <alignment horizontal="left" vertical="top" wrapText="1"/>
    </xf>
    <xf numFmtId="43" fontId="6" fillId="0" borderId="0" xfId="1" applyFont="1" applyAlignment="1">
      <alignment vertical="top"/>
    </xf>
    <xf numFmtId="43" fontId="6" fillId="0" borderId="0" xfId="1" applyFont="1" applyFill="1" applyAlignment="1">
      <alignment vertical="top" wrapText="1"/>
    </xf>
    <xf numFmtId="43" fontId="7" fillId="0" borderId="0" xfId="1" applyFont="1" applyFill="1" applyAlignment="1">
      <alignment horizontal="center" vertical="top" wrapText="1"/>
    </xf>
    <xf numFmtId="0" fontId="7" fillId="0" borderId="13" xfId="0" applyFont="1" applyBorder="1" applyAlignment="1">
      <alignment horizontal="left" vertical="top" wrapText="1"/>
    </xf>
    <xf numFmtId="43" fontId="7" fillId="0" borderId="13" xfId="0" applyNumberFormat="1" applyFont="1" applyBorder="1" applyAlignment="1">
      <alignment vertical="top" wrapText="1"/>
    </xf>
    <xf numFmtId="43" fontId="7" fillId="0" borderId="14" xfId="0" applyNumberFormat="1" applyFont="1" applyBorder="1" applyAlignment="1">
      <alignment vertical="top" wrapText="1"/>
    </xf>
    <xf numFmtId="43" fontId="7" fillId="0" borderId="15" xfId="0" applyNumberFormat="1" applyFont="1" applyBorder="1" applyAlignment="1">
      <alignment vertical="top" wrapText="1"/>
    </xf>
    <xf numFmtId="0" fontId="6" fillId="0" borderId="0" xfId="0" applyFont="1" applyAlignment="1">
      <alignment vertical="top"/>
    </xf>
    <xf numFmtId="43" fontId="7" fillId="0" borderId="0" xfId="1" applyFont="1" applyAlignment="1">
      <alignment vertical="top"/>
    </xf>
    <xf numFmtId="0" fontId="6" fillId="0" borderId="0" xfId="0" applyFont="1" applyAlignment="1">
      <alignment horizontal="left" vertical="top" wrapText="1"/>
    </xf>
    <xf numFmtId="0" fontId="6" fillId="0" borderId="0" xfId="0" applyNumberFormat="1" applyFont="1" applyAlignment="1">
      <alignment vertical="top" wrapText="1"/>
    </xf>
    <xf numFmtId="43" fontId="7" fillId="12" borderId="2" xfId="1" applyFont="1" applyFill="1" applyBorder="1" applyAlignment="1">
      <alignment vertical="top" wrapText="1"/>
    </xf>
    <xf numFmtId="43" fontId="7" fillId="0" borderId="2" xfId="1" applyFont="1" applyBorder="1" applyAlignment="1">
      <alignment vertical="top" wrapText="1"/>
    </xf>
    <xf numFmtId="0" fontId="6" fillId="0" borderId="0" xfId="0" applyFont="1" applyAlignment="1">
      <alignment horizontal="left" vertical="top" wrapText="1" indent="1"/>
    </xf>
    <xf numFmtId="43" fontId="6" fillId="12" borderId="2" xfId="1" applyFont="1" applyFill="1" applyBorder="1" applyAlignment="1">
      <alignment vertical="top" wrapText="1"/>
    </xf>
    <xf numFmtId="43" fontId="6" fillId="0" borderId="2" xfId="1" applyFont="1" applyBorder="1" applyAlignment="1">
      <alignment vertical="top" wrapText="1"/>
    </xf>
    <xf numFmtId="0" fontId="6" fillId="0" borderId="5" xfId="0" applyFont="1" applyBorder="1" applyAlignment="1">
      <alignment horizontal="left" vertical="center" wrapText="1"/>
    </xf>
    <xf numFmtId="43" fontId="2" fillId="9" borderId="0" xfId="1" applyFont="1" applyFill="1" applyAlignment="1">
      <alignment vertical="top"/>
    </xf>
    <xf numFmtId="43" fontId="31" fillId="9" borderId="0" xfId="1" applyFont="1" applyFill="1" applyAlignment="1">
      <alignment vertical="top" wrapText="1"/>
    </xf>
    <xf numFmtId="0" fontId="8" fillId="8" borderId="5" xfId="0" applyFont="1" applyFill="1" applyBorder="1" applyAlignment="1">
      <alignment horizontal="center" vertical="center"/>
    </xf>
    <xf numFmtId="0" fontId="8" fillId="8" borderId="0" xfId="0" applyFont="1" applyFill="1" applyAlignment="1">
      <alignment horizontal="center" vertical="center"/>
    </xf>
    <xf numFmtId="43" fontId="36" fillId="0" borderId="0" xfId="1" applyFont="1" applyAlignment="1">
      <alignment horizontal="center" vertical="center" wrapText="1"/>
    </xf>
    <xf numFmtId="0" fontId="6" fillId="0" borderId="7" xfId="0" applyFont="1" applyBorder="1" applyAlignment="1">
      <alignment horizontal="left" vertical="top" wrapText="1"/>
    </xf>
    <xf numFmtId="43" fontId="6" fillId="0" borderId="7" xfId="0" applyNumberFormat="1" applyFont="1" applyBorder="1" applyAlignment="1">
      <alignment vertical="top" wrapText="1"/>
    </xf>
    <xf numFmtId="43" fontId="6" fillId="0" borderId="8" xfId="0" applyNumberFormat="1" applyFont="1" applyBorder="1" applyAlignment="1">
      <alignment vertical="top" wrapText="1"/>
    </xf>
    <xf numFmtId="43" fontId="7" fillId="0" borderId="12" xfId="0" applyNumberFormat="1" applyFont="1" applyBorder="1" applyAlignment="1">
      <alignment vertical="top" wrapText="1"/>
    </xf>
    <xf numFmtId="0" fontId="7" fillId="8" borderId="0" xfId="0" applyFont="1" applyFill="1" applyAlignment="1">
      <alignment vertical="top" wrapText="1"/>
    </xf>
    <xf numFmtId="0" fontId="8" fillId="8" borderId="0" xfId="0" applyFont="1" applyFill="1" applyAlignment="1">
      <alignment vertical="top" wrapText="1"/>
    </xf>
    <xf numFmtId="10" fontId="6" fillId="8" borderId="0" xfId="3" applyNumberFormat="1" applyFont="1" applyFill="1" applyAlignment="1">
      <alignment vertical="top" wrapText="1"/>
    </xf>
    <xf numFmtId="43" fontId="6" fillId="0" borderId="0" xfId="0" applyNumberFormat="1" applyFont="1" applyAlignment="1">
      <alignment vertical="top" wrapText="1"/>
    </xf>
    <xf numFmtId="43" fontId="6" fillId="0" borderId="9" xfId="0" applyNumberFormat="1" applyFont="1" applyBorder="1" applyAlignment="1">
      <alignment vertical="top" wrapText="1"/>
    </xf>
    <xf numFmtId="43" fontId="17" fillId="9" borderId="0" xfId="1" applyFont="1" applyFill="1" applyAlignment="1">
      <alignment vertical="top" wrapText="1"/>
    </xf>
    <xf numFmtId="43" fontId="31" fillId="9" borderId="0" xfId="1" applyFont="1" applyFill="1" applyAlignment="1">
      <alignment vertical="top"/>
    </xf>
    <xf numFmtId="43" fontId="31" fillId="9" borderId="2" xfId="1" applyFont="1" applyFill="1" applyBorder="1" applyAlignment="1">
      <alignment vertical="top" wrapText="1"/>
    </xf>
    <xf numFmtId="43" fontId="17" fillId="9" borderId="2" xfId="1" applyFont="1" applyFill="1" applyBorder="1" applyAlignment="1">
      <alignment vertical="top" wrapText="1"/>
    </xf>
    <xf numFmtId="43" fontId="37" fillId="9" borderId="2" xfId="1" applyFont="1" applyFill="1" applyBorder="1" applyAlignment="1">
      <alignment vertical="top" wrapText="1"/>
    </xf>
    <xf numFmtId="43" fontId="17" fillId="9" borderId="0" xfId="1" applyFont="1" applyFill="1" applyAlignment="1">
      <alignment vertical="top"/>
    </xf>
    <xf numFmtId="43" fontId="3" fillId="0" borderId="0" xfId="1" applyFont="1" applyAlignment="1">
      <alignment vertical="top" wrapText="1"/>
    </xf>
    <xf numFmtId="0" fontId="3" fillId="12" borderId="0" xfId="0" applyFont="1" applyFill="1" applyAlignment="1">
      <alignment vertical="top" wrapText="1"/>
    </xf>
    <xf numFmtId="0" fontId="6" fillId="12" borderId="0" xfId="0" applyFont="1" applyFill="1" applyAlignment="1">
      <alignment vertical="top" wrapText="1"/>
    </xf>
    <xf numFmtId="0" fontId="31" fillId="0" borderId="0" xfId="0" applyFont="1" applyAlignment="1">
      <alignment vertical="top" wrapText="1"/>
    </xf>
    <xf numFmtId="0" fontId="38" fillId="0" borderId="0" xfId="0" applyFont="1" applyAlignment="1">
      <alignment vertical="top" wrapText="1"/>
    </xf>
    <xf numFmtId="0" fontId="3" fillId="0" borderId="0" xfId="0" applyFont="1" applyAlignment="1">
      <alignment horizontal="left" vertical="top" wrapText="1"/>
    </xf>
    <xf numFmtId="0" fontId="38" fillId="12" borderId="0" xfId="0" applyFont="1" applyFill="1" applyAlignment="1">
      <alignment vertical="top"/>
    </xf>
    <xf numFmtId="43" fontId="3" fillId="0" borderId="0" xfId="1" applyFont="1" applyAlignment="1">
      <alignment horizontal="left" vertical="top" wrapText="1"/>
    </xf>
    <xf numFmtId="0" fontId="3" fillId="12" borderId="0" xfId="0" applyFont="1" applyFill="1" applyAlignment="1">
      <alignment vertical="top"/>
    </xf>
    <xf numFmtId="0" fontId="31" fillId="9" borderId="0" xfId="0" applyFont="1" applyFill="1" applyAlignment="1">
      <alignment vertical="top" wrapText="1"/>
    </xf>
    <xf numFmtId="0" fontId="31" fillId="9" borderId="0" xfId="0" applyFont="1" applyFill="1" applyAlignment="1">
      <alignment vertical="top"/>
    </xf>
    <xf numFmtId="43" fontId="3" fillId="9" borderId="0" xfId="1" applyFont="1" applyFill="1" applyAlignment="1">
      <alignment vertical="top"/>
    </xf>
    <xf numFmtId="43" fontId="17" fillId="0" borderId="0" xfId="1" applyFont="1" applyAlignment="1">
      <alignmen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11">
    <dxf>
      <numFmt numFmtId="43" formatCode="_ * #,##0.00_ ;_ * \-#,##0.00_ ;_ * &quot;-&quot;??_ ;_ @_ "/>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numFmt numFmtId="43" formatCode="_ * #,##0.00_ ;_ * \-#,##0.00_ ;_ * &quot;-&quot;??_ ;_ @_ "/>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numFmt numFmtId="43" formatCode="_ * #,##0.00_ ;_ * \-#,##0.00_ ;_ * &quot;-&quot;??_ ;_ @_ "/>
    </dxf>
    <dxf>
      <font>
        <b val="1"/>
      </font>
    </dxf>
    <dxf>
      <font>
        <b val="1"/>
      </font>
    </dxf>
    <dxf>
      <font>
        <b val="1"/>
      </font>
    </dxf>
    <dxf>
      <font>
        <b val="1"/>
      </font>
    </dxf>
    <dxf>
      <font>
        <family val="2"/>
        <b val="1"/>
      </font>
    </dxf>
    <dxf>
      <font>
        <family val="2"/>
        <b val="1"/>
      </font>
    </dxf>
    <dxf>
      <font>
        <b val="1"/>
      </font>
    </dxf>
    <dxf>
      <font>
        <b val="1"/>
      </font>
    </dxf>
    <dxf>
      <font>
        <b val="1"/>
      </font>
    </dxf>
    <dxf>
      <font>
        <b val="1"/>
      </font>
    </dxf>
    <dxf>
      <font>
        <name val="Arial"/>
        <scheme val="none"/>
        <family val="2"/>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solid">
          <bgColor theme="6" tint="-0.499984740745262"/>
        </patternFill>
      </fill>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numFmt numFmtId="43" formatCode="_ * #,##0.00_ ;_ * \-#,##0.00_ ;_ * &quot;-&quot;??_ ;_ @_ "/>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numFmt numFmtId="43" formatCode="_ * #,##0.00_ ;_ * \-#,##0.00_ ;_ * &quot;-&quot;??_ ;_ @_ "/>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numFmt numFmtId="43" formatCode="_ * #,##0.00_ ;_ * \-#,##0.00_ ;_ * &quot;-&quot;??_ ;_ @_ "/>
    </dxf>
    <dxf>
      <font>
        <b val="1"/>
      </font>
    </dxf>
    <dxf>
      <font>
        <b val="1"/>
      </font>
    </dxf>
    <dxf>
      <font>
        <family val="2"/>
        <b val="1"/>
      </font>
    </dxf>
    <dxf>
      <font>
        <family val="2"/>
        <b val="1"/>
      </font>
    </dxf>
    <dxf>
      <font>
        <b val="1"/>
      </font>
    </dxf>
    <dxf>
      <font>
        <b val="1"/>
      </font>
    </dxf>
    <dxf>
      <font>
        <b val="1"/>
      </font>
    </dxf>
    <dxf>
      <font>
        <b val="1"/>
      </font>
    </dxf>
    <dxf>
      <font>
        <b val="1"/>
      </font>
    </dxf>
    <dxf>
      <font>
        <b val="1"/>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numFmt numFmtId="43" formatCode="_ * #,##0.00_ ;_ * \-#,##0.00_ ;_ * &quot;-&quot;??_ ;_ @_ "/>
    </dxf>
    <dxf>
      <font>
        <family val="2"/>
        <b val="1"/>
      </font>
    </dxf>
    <dxf>
      <font>
        <family val="2"/>
        <b val="1"/>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
      <font>
        <name val="Arial"/>
        <scheme val="none"/>
        <family val="2"/>
      </font>
    </dxf>
  </dxfs>
  <tableStyles count="1" defaultTableStyle="TableStyleMedium2" defaultPivotStyle="PivotStyleLight16">
    <tableStyle name="表样式 1" pivot="0" count="0" xr9:uid="{620E9BBC-CA4E-4219-BC45-C8C62BFD5C2F}"/>
  </tableStyles>
  <colors>
    <indexedColors>
      <rgbColor rgb="00000000"/>
      <rgbColor rgb="00FFFFFF"/>
      <rgbColor rgb="00FF0000"/>
      <rgbColor rgb="0000FF00"/>
      <rgbColor rgb="000000FF"/>
      <rgbColor rgb="00FFFF00"/>
      <rgbColor rgb="00FF00FF"/>
      <rgbColor rgb="0000FFFF"/>
      <rgbColor rgb="00000000"/>
      <rgbColor rgb="00FFFFFF"/>
      <rgbColor rgb="00AAAAAA"/>
      <rgbColor rgb="00A5FCA5"/>
      <rgbColor rgb="00BDC0BF"/>
      <rgbColor rgb="00A5A5A5"/>
      <rgbColor rgb="00DBDBDB"/>
      <rgbColor rgb="003F3F3F"/>
      <rgbColor rgb="009CE159"/>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pivotCacheDefinition" Target="pivotCache/pivotCacheDefinition3.xml"/><Relationship Id="rId8" Type="http://schemas.openxmlformats.org/officeDocument/2006/relationships/pivotCacheDefinition" Target="pivotCache/pivotCacheDefinition2.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createdVersion="8" refreshedVersion="8" minRefreshableVersion="3" refreshedDate="45880.6676956018" refreshedBy="Xunzi Liu" recordCount="236">
  <cacheSource type="worksheet">
    <worksheetSource ref="B57:BQ974" sheet="明细表"/>
  </cacheSource>
  <cacheFields count="68">
    <cacheField name="类别" numFmtId="0"/>
    <cacheField name="请求日期" numFmtId="14"/>
    <cacheField name="委托方名称" numFmtId="0"/>
    <cacheField name="委托方名称（英文）" numFmtId="0"/>
    <cacheField name="委托方类型" numFmtId="0"/>
    <cacheField name="被服务单位名称" numFmtId="0"/>
    <cacheField name="被服务单位名称（英文）" numFmtId="0"/>
    <cacheField name="被服务单位类型" numFmtId="0"/>
    <cacheField name="是否为港澳台投资者控制的内地企业（财政报备口径）*" numFmtId="0"/>
    <cacheField name="是否为上市公司？" numFmtId="0"/>
    <cacheField name="上市交易所名称" numFmtId="0"/>
    <cacheField name="证券代码" numFmtId="0"/>
    <cacheField name="备注" numFmtId="0"/>
    <cacheField name="被服务单位行业*（报国际Referral Tool口径）" numFmtId="0"/>
    <cacheField name="被服务单位年营业收入（万元）*" numFmtId="43"/>
    <cacheField name="被服务单位年营业收入水平（元）*" numFmtId="0"/>
    <cacheField name="被服务单位联系人姓名" numFmtId="0"/>
    <cacheField name="被服务单位联系人职位" numFmtId="0"/>
    <cacheField name="被服务单位联系人邮箱" numFmtId="0"/>
    <cacheField name="推荐来源*" numFmtId="0"/>
    <cacheField name="推荐来源国家/地区" numFmtId="0"/>
    <cacheField name="推荐来源-境外成员所名称" numFmtId="0"/>
    <cacheField name="推荐来源-境外成员所联系人 " numFmtId="0"/>
    <cacheField name="推荐来源-境外成员所联系人职务" numFmtId="0"/>
    <cacheField name="推荐来源-境外成员所联系人邮箱、电话" numFmtId="0"/>
    <cacheField name="推荐来源-集团内部公司/其他合作单位" numFmtId="0"/>
    <cacheField name="推荐来源-国富或合作业务开发人" numFmtId="0"/>
    <cacheField name="推荐来源-最终来源（若有）" numFmtId="0"/>
    <cacheField name="业务是否承接" numFmtId="0">
      <sharedItems containsBlank="1" count="5">
        <s v="WON-成功"/>
        <s v="LOST-失败"/>
        <s v="PENDING-洽谈中"/>
        <s v="NA-不适用"/>
        <m/>
      </sharedItems>
    </cacheField>
    <cacheField name="业务性质" numFmtId="0"/>
    <cacheField name="业务类型" numFmtId="0"/>
    <cacheField name="财政部报备业务性质(WON填写）" numFmtId="0"/>
    <cacheField name="业务描述" numFmtId="0"/>
    <cacheField name="业务承做国家/地区" numFmtId="0"/>
    <cacheField name="项目地点（城市）" numFmtId="0"/>
    <cacheField name="业务承做境外成员所名称" numFmtId="0"/>
    <cacheField name="业务承做境外成员所联系人姓名" numFmtId="0"/>
    <cacheField name="业务承做境外成员所联系人职位" numFmtId="0"/>
    <cacheField name="业务承做境外成员所联系人邮箱" numFmtId="0"/>
    <cacheField name="国富承做单位" numFmtId="0"/>
    <cacheField name="国富承做部门" numFmtId="0"/>
    <cacheField name="国富合伙人" numFmtId="0">
      <sharedItems containsBlank="1" count="31">
        <s v="张兰哲"/>
        <s v="陈晓玲"/>
        <s v="左振艳"/>
        <s v="佟锐"/>
        <s v="许丽英"/>
        <s v="徐铣才"/>
        <s v="刘方权"/>
        <s v="杨九琴"/>
        <s v="沈琳"/>
        <s v="魏建红"/>
        <m/>
        <s v="傅钦毅"/>
        <s v="陈鹏志"/>
        <s v="张永刚"/>
        <s v="郑春林" u="1"/>
        <s v="刘立彦" u="1"/>
        <s v="杨剑涛" u="1"/>
        <s v="王文俊" u="1"/>
        <s v="查剑秋" u="1"/>
        <s v="洪祥昀" u="1"/>
        <s v="吴斐" u="1"/>
        <s v="陈晶" u="1"/>
        <s v="王劲松" u="1"/>
        <s v="叶晓韵" u="1"/>
        <s v="张灿杰" u="1"/>
        <s v="孟一诺" u="1"/>
        <s v="王韵莲" u="1"/>
        <s v="王文俊/冯硕的项目" u="1"/>
        <s v="万总电话联系" u="1"/>
        <s v="孟一诺/郑晓璇/钟晓婷" u="1"/>
        <s v="孙野" u="1"/>
      </sharedItems>
    </cacheField>
    <cacheField name="项目联系人" numFmtId="0"/>
    <cacheField name="报价情况说明" numFmtId="0"/>
    <cacheField name="报价（不含税）" numFmtId="0"/>
    <cacheField name="总报价" numFmtId="43"/>
    <cacheField name="外币币种" numFmtId="0"/>
    <cacheField name="外币金额" numFmtId="43"/>
    <cacheField name="合同签订日期*" numFmtId="0"/>
    <cacheField name="合同日期备注" numFmtId="0"/>
    <cacheField name="应收服务费（不含税）" numFmtId="43"/>
    <cacheField name="应收差旅费（不含税）" numFmtId="43"/>
    <cacheField name="应收总服务费（含税）" numFmtId="43"/>
    <cacheField name="是否需对集团内其他单位分配？" numFmtId="0"/>
    <cacheField name="集团内合作单位名称" numFmtId="0"/>
    <cacheField name="集团内合作单位合伙人" numFmtId="0"/>
    <cacheField name="集团内合作单位总分配金额（含税）" numFmtId="0"/>
    <cacheField name="境外所总服务费（含税）" numFmtId="43"/>
    <cacheField name="完成服务年度" numFmtId="0"/>
    <cacheField name="服务起始日期" numFmtId="0"/>
    <cacheField name="服务结束日期" numFmtId="0"/>
    <cacheField name="实际收款年度" numFmtId="0">
      <sharedItems containsString="0" containsBlank="1" containsNumber="1" containsInteger="1" minValue="0" maxValue="2025" count="5">
        <n v="2022"/>
        <n v="2023"/>
        <n v="2024"/>
        <m/>
        <n v="2025"/>
      </sharedItems>
    </cacheField>
    <cacheField name="已收款金额" numFmtId="43"/>
    <cacheField name="形式发票号" numFmtId="0"/>
    <cacheField name="未收款金额" numFmtId="0"/>
    <cacheField name="未承接原因（选择）" numFmtId="0"/>
    <cacheField name="未承接详细原因说明" numFmtId="0"/>
    <cacheField name="跟进" numFmtId="0"/>
  </cacheFields>
</pivotCacheDefinition>
</file>

<file path=xl/pivotCache/pivotCacheDefinition2.xml><?xml version="1.0" encoding="utf-8"?>
<pivotCacheDefinition xmlns="http://schemas.openxmlformats.org/spreadsheetml/2006/main" xmlns:r="http://schemas.openxmlformats.org/officeDocument/2006/relationships" r:id="rId1" createdVersion="8" refreshedVersion="8" minRefreshableVersion="3" refreshedDate="45880.6677481481" refreshedBy="Xunzi Liu" recordCount="236">
  <cacheSource type="worksheet">
    <worksheetSource ref="B57:BQ922" sheet="明细表"/>
  </cacheSource>
  <cacheFields count="68">
    <cacheField name="类别" numFmtId="0"/>
    <cacheField name="请求日期" numFmtId="14"/>
    <cacheField name="委托方名称" numFmtId="0"/>
    <cacheField name="委托方名称（英文）" numFmtId="0"/>
    <cacheField name="委托方类型" numFmtId="0"/>
    <cacheField name="被服务单位名称" numFmtId="0"/>
    <cacheField name="被服务单位名称（英文）" numFmtId="0"/>
    <cacheField name="被服务单位类型" numFmtId="0"/>
    <cacheField name="是否为港澳台投资者控制的内地企业（财政报备口径）*" numFmtId="0"/>
    <cacheField name="是否为上市公司？" numFmtId="0"/>
    <cacheField name="上市交易所名称" numFmtId="0"/>
    <cacheField name="证券代码" numFmtId="0"/>
    <cacheField name="备注" numFmtId="0"/>
    <cacheField name="被服务单位行业*（报国际Referral Tool口径）" numFmtId="0"/>
    <cacheField name="被服务单位年营业收入（万元）*" numFmtId="43"/>
    <cacheField name="被服务单位年营业收入水平（元）*" numFmtId="0"/>
    <cacheField name="被服务单位联系人姓名" numFmtId="0"/>
    <cacheField name="被服务单位联系人职位" numFmtId="0"/>
    <cacheField name="被服务单位联系人邮箱" numFmtId="0"/>
    <cacheField name="推荐来源*" numFmtId="0"/>
    <cacheField name="推荐来源国家/地区" numFmtId="0"/>
    <cacheField name="推荐来源-境外成员所名称" numFmtId="0"/>
    <cacheField name="推荐来源-境外成员所联系人 " numFmtId="0"/>
    <cacheField name="推荐来源-境外成员所联系人职务" numFmtId="0"/>
    <cacheField name="推荐来源-境外成员所联系人邮箱、电话" numFmtId="0"/>
    <cacheField name="推荐来源-集团内部公司/其他合作单位" numFmtId="0"/>
    <cacheField name="推荐来源-国富或合作业务开发人" numFmtId="0"/>
    <cacheField name="推荐来源-最终来源（若有）" numFmtId="0"/>
    <cacheField name="业务是否承接" numFmtId="0">
      <sharedItems containsBlank="1" count="5">
        <s v="WON-成功"/>
        <s v="LOST-失败"/>
        <s v="PENDING-洽谈中"/>
        <s v="NA-不适用"/>
        <m/>
      </sharedItems>
    </cacheField>
    <cacheField name="业务性质" numFmtId="0"/>
    <cacheField name="业务类型" numFmtId="0"/>
    <cacheField name="财政部报备业务性质(WON填写）" numFmtId="0"/>
    <cacheField name="业务描述" numFmtId="0"/>
    <cacheField name="业务承做国家/地区" numFmtId="0"/>
    <cacheField name="项目地点（城市）" numFmtId="0"/>
    <cacheField name="业务承做境外成员所名称" numFmtId="0"/>
    <cacheField name="业务承做境外成员所联系人姓名" numFmtId="0"/>
    <cacheField name="业务承做境外成员所联系人职位" numFmtId="0"/>
    <cacheField name="业务承做境外成员所联系人邮箱" numFmtId="0"/>
    <cacheField name="国富承做单位" numFmtId="0"/>
    <cacheField name="国富承做部门" numFmtId="0"/>
    <cacheField name="国富合伙人" numFmtId="0">
      <sharedItems containsBlank="1" count="30">
        <s v="张兰哲"/>
        <s v="陈晓玲"/>
        <s v="左振艳"/>
        <s v="佟锐"/>
        <s v="许丽英"/>
        <s v="徐铣才"/>
        <s v="刘方权"/>
        <s v="杨九琴"/>
        <s v="沈琳"/>
        <s v="魏建红"/>
        <m/>
        <s v="傅钦毅"/>
        <s v="陈鹏志"/>
        <s v="张永刚"/>
        <s v="郑春林" u="1"/>
        <s v="刘立彦" u="1"/>
        <s v="杨剑涛" u="1"/>
        <s v="王文俊" u="1"/>
        <s v="查剑秋" u="1"/>
        <s v="洪祥昀" u="1"/>
        <s v="吴斐" u="1"/>
        <s v="陈晶" u="1"/>
        <s v="王劲松" u="1"/>
        <s v="叶晓韵" u="1"/>
        <s v="张灿杰" u="1"/>
        <s v="孟一诺" u="1"/>
        <s v="王韵莲" u="1"/>
        <s v="王文俊/冯硕的项目" u="1"/>
        <s v="万总电话联系" u="1"/>
        <s v="孟一诺/郑晓璇/钟晓婷" u="1"/>
      </sharedItems>
    </cacheField>
    <cacheField name="项目联系人" numFmtId="0"/>
    <cacheField name="报价情况说明" numFmtId="0"/>
    <cacheField name="报价（不含税）" numFmtId="0"/>
    <cacheField name="总报价" numFmtId="43"/>
    <cacheField name="外币币种" numFmtId="0"/>
    <cacheField name="外币金额" numFmtId="43"/>
    <cacheField name="合同签订日期*" numFmtId="0"/>
    <cacheField name="合同日期备注" numFmtId="0"/>
    <cacheField name="应收服务费（不含税）" numFmtId="43"/>
    <cacheField name="应收差旅费（不含税）" numFmtId="43"/>
    <cacheField name="应收总服务费（含税）" numFmtId="43"/>
    <cacheField name="是否需对集团内其他单位分配？" numFmtId="0"/>
    <cacheField name="集团内合作单位名称" numFmtId="0"/>
    <cacheField name="集团内合作单位合伙人" numFmtId="0"/>
    <cacheField name="集团内合作单位总分配金额（含税）" numFmtId="0"/>
    <cacheField name="境外所总服务费（含税）" numFmtId="43"/>
    <cacheField name="完成服务年度" numFmtId="0">
      <sharedItems containsString="0" containsBlank="1" containsNumber="1" containsInteger="1" minValue="0" maxValue="2025" count="5">
        <n v="2022"/>
        <n v="2023"/>
        <n v="2024"/>
        <n v="2025"/>
        <m/>
      </sharedItems>
    </cacheField>
    <cacheField name="服务起始日期" numFmtId="0"/>
    <cacheField name="服务结束日期" numFmtId="0"/>
    <cacheField name="实际收款年度" numFmtId="0"/>
    <cacheField name="已收款金额" numFmtId="43"/>
    <cacheField name="形式发票号" numFmtId="0"/>
    <cacheField name="未收款金额" numFmtId="0"/>
    <cacheField name="未承接原因（选择）" numFmtId="0"/>
    <cacheField name="未承接详细原因说明" numFmtId="0"/>
    <cacheField name="跟进" numFmtId="0"/>
  </cacheFields>
</pivotCacheDefinition>
</file>

<file path=xl/pivotCache/pivotCacheDefinition3.xml><?xml version="1.0" encoding="utf-8"?>
<pivotCacheDefinition xmlns="http://schemas.openxmlformats.org/spreadsheetml/2006/main" xmlns:r="http://schemas.openxmlformats.org/officeDocument/2006/relationships" r:id="rId1" createdVersion="8" refreshedVersion="8" minRefreshableVersion="3" refreshedDate="45880.687227662" refreshedBy="Xunzi Liu" recordCount="218">
  <cacheSource type="worksheet">
    <worksheetSource ref="A57:BS275" sheet="明细表"/>
  </cacheSource>
  <cacheFields count="71">
    <cacheField name="导入系统" numFmtId="0"/>
    <cacheField name="类别" numFmtId="0">
      <sharedItems count="5">
        <s v="自主"/>
        <s v="对内-首年"/>
        <s v="对内-延续"/>
        <s v="对外"/>
        <s v="对内" u="1"/>
      </sharedItems>
    </cacheField>
    <cacheField name="请求日期" numFmtId="14"/>
    <cacheField name="委托方名称" numFmtId="0"/>
    <cacheField name="委托方名称（英文）" numFmtId="0"/>
    <cacheField name="委托方类型" numFmtId="0"/>
    <cacheField name="被服务单位名称" numFmtId="0"/>
    <cacheField name="被服务单位名称（英文）" numFmtId="0"/>
    <cacheField name="被服务单位类型" numFmtId="0"/>
    <cacheField name="是否为港澳台投资者控制的内地企业（财政报备口径）*" numFmtId="0"/>
    <cacheField name="是否为上市公司？" numFmtId="0"/>
    <cacheField name="上市交易所名称" numFmtId="0"/>
    <cacheField name="证券代码" numFmtId="0"/>
    <cacheField name="备注" numFmtId="0"/>
    <cacheField name="被服务单位行业*（报国际Referral Tool口径）" numFmtId="0"/>
    <cacheField name="被服务单位年营业收入（万元）*" numFmtId="43"/>
    <cacheField name="被服务单位年营业收入水平（元）*" numFmtId="0"/>
    <cacheField name="被服务单位联系人姓名" numFmtId="0"/>
    <cacheField name="被服务单位联系人职位" numFmtId="0"/>
    <cacheField name="被服务单位联系人邮箱" numFmtId="0"/>
    <cacheField name="推荐来源*" numFmtId="0"/>
    <cacheField name="推荐来源国家/地区" numFmtId="0">
      <sharedItems containsBlank="1" count="26">
        <s v="中国"/>
        <s v="英国"/>
        <s v="澳大利亚"/>
        <s v="美国"/>
        <s v="法国"/>
        <s v="韩国"/>
        <s v="新加坡"/>
        <s v="马来西亚"/>
        <s v="意大利"/>
        <s v="荷兰"/>
        <s v="德国"/>
        <s v="香港"/>
        <s v="瑞士"/>
        <s v="塞浦路斯"/>
        <s v="加蓬"/>
        <s v="阿联酋"/>
        <s v="西班牙"/>
        <s v="匈牙利"/>
        <s v="爱尔兰"/>
        <s v="波兰"/>
        <s v="美国所"/>
        <s v="官网"/>
        <s v="日本"/>
        <s v="捷克"/>
        <m u="1"/>
        <s v="新西兰" u="1"/>
      </sharedItems>
    </cacheField>
    <cacheField name="推荐来源-境外成员所名称" numFmtId="0">
      <sharedItems containsBlank="1" count="30">
        <m/>
        <s v="Crowe UK"/>
        <s v="Crowe Australasia"/>
        <s v="Crowe LLP"/>
        <s v="Crowe HAF"/>
        <s v="Hanul LLC"/>
        <s v="Crowe Horwath First Trust LLP"/>
        <s v="Crowe Malaysia PLT"/>
        <s v="Crowe Bompani"/>
        <s v="Crowe Foederer B.V."/>
        <s v="Crowe BPG"/>
        <s v="Crowe HK"/>
        <s v="Horwath Alfa GmbH and Alfa Treuhand- und Revisions AG"/>
        <s v="Horwath DSP Limited"/>
        <s v="喀麦隆所Okalla Ahanda &amp; Associés"/>
        <s v="Crowe UAE"/>
        <s v="Crowe | Auditoría y Consultoría"/>
        <s v="MÖHRLE HAPP LUTHER GmbH"/>
        <s v="HPG"/>
        <s v="CROWE FST CONSULTING KFT."/>
        <s v="Crowe Ireland"/>
        <s v="Crowe Advartis Tax Advisers Sp. z o.o."/>
        <s v="Crowe新加坡所"/>
        <s v="Crowe美国所"/>
        <s v="Crowe官网"/>
        <s v="Akari Audit &amp; Co."/>
        <s v="Crowe Poland"/>
        <s v="Crowe Advartis Audit s.r.o. "/>
        <s v="Crowe U.K. LLP" u="1"/>
        <s v="_x000a_" u="1"/>
      </sharedItems>
    </cacheField>
    <cacheField name="推荐来源-境外成员所联系人 " numFmtId="0"/>
    <cacheField name="推荐来源-境外成员所联系人职务" numFmtId="0"/>
    <cacheField name="推荐来源-境外成员所联系人邮箱、电话" numFmtId="0"/>
    <cacheField name="推荐来源-集团内部公司/其他合作单位" numFmtId="0"/>
    <cacheField name="推荐来源-国富或合作业务开发人" numFmtId="0"/>
    <cacheField name="推荐来源-最终来源（若有）" numFmtId="0"/>
    <cacheField name="业务是否承接" numFmtId="0">
      <sharedItems count="4">
        <s v="WON-成功"/>
        <s v="LOST-失败"/>
        <s v="PENDING-洽谈中"/>
        <s v="NA-不适用"/>
      </sharedItems>
    </cacheField>
    <cacheField name="业务性质" numFmtId="0"/>
    <cacheField name="业务类型" numFmtId="0"/>
    <cacheField name="财政部报备业务性质(WON填写）" numFmtId="0"/>
    <cacheField name="业务描述" numFmtId="0"/>
    <cacheField name="业务承做国家/地区" numFmtId="0">
      <sharedItems containsBlank="1" count="12">
        <s v="中国"/>
        <s v="美国等13个国家"/>
        <m/>
        <s v="加蓬"/>
        <s v="中国香港"/>
        <s v="马来西亚"/>
        <s v="香港"/>
        <s v="美国、加拿大、匈牙利"/>
        <s v="韩国"/>
        <s v="美国"/>
        <s v="罗马尼亚"/>
        <s v="瑞典" u="1"/>
      </sharedItems>
    </cacheField>
    <cacheField name="项目地点（城市）" numFmtId="0"/>
    <cacheField name="业务承做境外成员所名称" numFmtId="0"/>
    <cacheField name="业务承做境外成员所联系人姓名" numFmtId="0"/>
    <cacheField name="业务承做境外成员所联系人职位" numFmtId="0"/>
    <cacheField name="业务承做境外成员所联系人邮箱" numFmtId="0"/>
    <cacheField name="国富承做单位" numFmtId="0"/>
    <cacheField name="国富承做部门" numFmtId="0"/>
    <cacheField name="国富合伙人" numFmtId="0"/>
    <cacheField name="项目联系人" numFmtId="0"/>
    <cacheField name="报价情况说明" numFmtId="0"/>
    <cacheField name="报价（不含税）" numFmtId="0"/>
    <cacheField name="总报价" numFmtId="43"/>
    <cacheField name="外币币种" numFmtId="0"/>
    <cacheField name="外币金额" numFmtId="43"/>
    <cacheField name="合同签订日期*" numFmtId="0"/>
    <cacheField name="合同日期备注" numFmtId="0"/>
    <cacheField name="应收服务费（不含税）" numFmtId="43"/>
    <cacheField name="应收差旅费（不含税）" numFmtId="43"/>
    <cacheField name="应收总服务费（含税）" numFmtId="43"/>
    <cacheField name="是否需对集团内其他单位分配？" numFmtId="0"/>
    <cacheField name="集团内合作单位名称" numFmtId="0"/>
    <cacheField name="集团内合作单位合伙人" numFmtId="0"/>
    <cacheField name="集团内合作单位总分配金额（含税）" numFmtId="0"/>
    <cacheField name="境外所总服务费（含税）" numFmtId="43"/>
    <cacheField name="完成服务年度" numFmtId="0">
      <sharedItems containsString="0" containsBlank="1" containsNumber="1" containsInteger="1" minValue="0" maxValue="2025" count="5">
        <n v="2022"/>
        <n v="2023"/>
        <n v="2024"/>
        <n v="2025"/>
        <m/>
      </sharedItems>
    </cacheField>
    <cacheField name="服务起始日期" numFmtId="0"/>
    <cacheField name="服务结束日期" numFmtId="14"/>
    <cacheField name="实际收款年度" numFmtId="0"/>
    <cacheField name="已收款金额" numFmtId="43"/>
    <cacheField name="形式发票号" numFmtId="0"/>
    <cacheField name="未收款金额" numFmtId="176"/>
    <cacheField name="未承接原因（选择）" numFmtId="0"/>
    <cacheField name="未承接详细原因说明" numFmtId="0"/>
    <cacheField name="跟进" numFmtId="0"/>
    <cacheField name="最后跟进日期" numFmtId="0"/>
    <cacheField name="跟进备注" numFmtId="0"/>
  </cacheFields>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6">
  <r>
    <s v="自主"/>
    <d v="2022-02-28T00:00:00"/>
    <s v="埃缔克斯通信科技（北京）有限公司"/>
    <s v="Actix Communication Technology Co., Ltd."/>
    <s v="外商投资企业"/>
    <s v="埃缔克斯通信科技（北京）有限公司"/>
    <s v="Actix Communication Technology Co., Ltd."/>
    <s v="外商投资企业"/>
    <s v="否"/>
    <s v="否"/>
    <m/>
    <m/>
    <m/>
    <s v="科技与通讯Technology &amp; Telecommunications"/>
    <n v="1013"/>
    <s v="1000万元（含）至5000万元"/>
    <s v="RachelLillens Lee "/>
    <s v="Finance manager"/>
    <s v="RachelLillens.Lee@amdocs.com"/>
    <s v="国富集团内部"/>
    <s v="中国"/>
    <m/>
    <m/>
    <m/>
    <m/>
    <s v="咨询公司"/>
    <s v="曹亚萍"/>
    <m/>
    <x v="0"/>
    <s v="老客户老业务"/>
    <s v="审计"/>
    <s v="④其他境外审计业务"/>
    <s v="2021年报审计"/>
    <s v="中国"/>
    <s v="北京"/>
    <m/>
    <m/>
    <m/>
    <m/>
    <s v="国富会计所"/>
    <s v="北京执业中心"/>
    <x v="0"/>
    <s v="刘洵子"/>
    <s v="不含税价格4.8万元"/>
    <n v="48000"/>
    <n v="50880"/>
    <m/>
    <m/>
    <d v="2022-02-28T00:00:00"/>
    <s v="合同未标明日期"/>
    <n v="48000"/>
    <m/>
    <n v="50880"/>
    <s v="否"/>
    <m/>
    <m/>
    <m/>
    <m/>
    <n v="2022"/>
    <d v="2022-03-01T00:00:00"/>
    <d v="2022-05-31T00:00:00"/>
    <x v="0"/>
    <n v="50880"/>
    <s v="增值税发票"/>
    <n v="0"/>
    <m/>
    <m/>
    <s v="OL"/>
  </r>
  <r>
    <s v="对内-首年"/>
    <d v="2022-08-19T00:00:00"/>
    <s v="Crowe U.K. LLP"/>
    <s v="Crowe U.K. LLP"/>
    <s v="境外企业"/>
    <s v="世界自然基金会"/>
    <s v="World Wide Fund for Nature"/>
    <s v="外国企业"/>
    <s v="否"/>
    <s v="否"/>
    <m/>
    <m/>
    <m/>
    <s v="非盈利及慈善机构Not for Profit/Charities"/>
    <n v="10000"/>
    <s v="1亿元（含）至3.65亿元（5000万美元）"/>
    <s v="David Wearne "/>
    <s v="Internal Audit Director"/>
    <s v="dwearne@wwfint.org"/>
    <s v="Crowe Global"/>
    <s v="英国"/>
    <s v="Crowe U.K. LLP"/>
    <s v="Dion Ferguson"/>
    <m/>
    <s v="Dion.Ferguson@crowe.co.uk"/>
    <m/>
    <m/>
    <m/>
    <x v="0"/>
    <s v="老客户新业务"/>
    <s v="咨询"/>
    <s v="⑥咨询"/>
    <s v="2022年度内部审计协助"/>
    <s v="中国"/>
    <s v="北京"/>
    <m/>
    <m/>
    <m/>
    <m/>
    <s v="国富会计所"/>
    <s v="北京执业中心"/>
    <x v="1"/>
    <s v="刘洵子"/>
    <s v="按工时报价 750元高级审计员，450元初级审计员"/>
    <n v="104550"/>
    <n v="111575.76"/>
    <m/>
    <m/>
    <d v="2022-09-21T00:00:00"/>
    <m/>
    <n v="104550"/>
    <m/>
    <n v="111575.76"/>
    <s v="否"/>
    <m/>
    <m/>
    <m/>
    <m/>
    <n v="2022"/>
    <d v="2022-10-13T00:00:00"/>
    <d v="2022-10-25T00:00:00"/>
    <x v="1"/>
    <n v="111575.76"/>
    <s v="CABJ2022-2-1-1"/>
    <n v="0"/>
    <m/>
    <m/>
    <s v="OL"/>
  </r>
  <r>
    <s v="对内-首年"/>
    <d v="2022-09-08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新客户新业务"/>
    <s v="审计"/>
    <s v="④其他境外审计业务"/>
    <s v="2022年报审计"/>
    <s v="中国"/>
    <s v="北京"/>
    <m/>
    <m/>
    <m/>
    <m/>
    <s v="国富会计所"/>
    <s v="北京执业中心"/>
    <x v="1"/>
    <s v="刘洵子"/>
    <s v="含税价格"/>
    <n v="60407.547169811318"/>
    <n v="64032"/>
    <m/>
    <m/>
    <d v="2022-11-01T00:00:00"/>
    <m/>
    <n v="60000.000000000007"/>
    <m/>
    <n v="64032"/>
    <s v="否"/>
    <m/>
    <m/>
    <m/>
    <m/>
    <n v="2023"/>
    <d v="2023-02-01T00:00:00"/>
    <d v="2023-02-28T00:00:00"/>
    <x v="1"/>
    <n v="64032"/>
    <s v="增值税发票"/>
    <n v="0"/>
    <m/>
    <m/>
    <s v="OL"/>
  </r>
  <r>
    <s v="对内-首年"/>
    <d v="2022-09-08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新客户新业务"/>
    <s v="税务"/>
    <s v="⑤税务"/>
    <s v="2022年税审"/>
    <s v="中国"/>
    <s v="北京"/>
    <m/>
    <m/>
    <m/>
    <m/>
    <s v="税务公司"/>
    <s v="北京总部"/>
    <x v="2"/>
    <s v="王向鹏"/>
    <s v="含税价格"/>
    <n v="20000"/>
    <n v="21344"/>
    <m/>
    <m/>
    <d v="2022-11-01T00:00:00"/>
    <m/>
    <n v="20000"/>
    <m/>
    <n v="21344"/>
    <s v="否"/>
    <m/>
    <m/>
    <m/>
    <m/>
    <n v="2023"/>
    <m/>
    <m/>
    <x v="1"/>
    <n v="21344"/>
    <s v="增值税发票"/>
    <n v="0"/>
    <m/>
    <m/>
    <s v="OL"/>
  </r>
  <r>
    <s v="对内-延续"/>
    <d v="2022-11-15T00:00:00"/>
    <s v="Crowe LLP"/>
    <s v="Crowe LLP"/>
    <s v="境外企业"/>
    <s v="飞乐克斯（山东）体育有限责任公司"/>
    <s v="Flexi-Roll Sports（shandong)Co.,Ltd"/>
    <s v="外商投资企业"/>
    <s v="否"/>
    <s v="否"/>
    <m/>
    <m/>
    <s v="未审收入，估计1000万"/>
    <s v="制造Manufacturing"/>
    <n v="1000"/>
    <s v="1000万元（含）至5000万元"/>
    <m/>
    <m/>
    <m/>
    <s v="Crowe Global"/>
    <s v="美国"/>
    <s v="Crowe LLP"/>
    <s v="Baldeep Panesar"/>
    <s v="Partner"/>
    <m/>
    <m/>
    <m/>
    <m/>
    <x v="0"/>
    <s v="老客户老业务"/>
    <s v="审计"/>
    <s v="其他境外审计业务"/>
    <s v="2022年报审计"/>
    <s v="中国"/>
    <s v="乐陵"/>
    <m/>
    <m/>
    <m/>
    <m/>
    <s v="国富会计所"/>
    <s v="北京执业中心"/>
    <x v="3"/>
    <s v="佟锐"/>
    <m/>
    <n v="23584.905660377357"/>
    <n v="25000"/>
    <m/>
    <m/>
    <d v="2022-11-22T00:00:00"/>
    <m/>
    <n v="23584.905660377357"/>
    <m/>
    <n v="25000"/>
    <s v="否"/>
    <m/>
    <m/>
    <m/>
    <m/>
    <n v="2023"/>
    <m/>
    <m/>
    <x v="1"/>
    <n v="25000"/>
    <m/>
    <n v="0"/>
    <m/>
    <m/>
    <s v="LC"/>
  </r>
  <r>
    <s v="对内-延续"/>
    <d v="2022-11-15T00:00:00"/>
    <s v="联合矿产（广东）有限公司"/>
    <s v="Allied Mineral Products (Guangdong) Co., Ltd."/>
    <s v="外商投资企业"/>
    <s v="联合矿产（广东）有限公司"/>
    <s v="Allied Mineral Products (Guangdong) Co., Ltd."/>
    <s v="外商投资企业"/>
    <s v="否"/>
    <s v="否"/>
    <m/>
    <m/>
    <m/>
    <s v="采掘Extractive Industries"/>
    <n v="15443"/>
    <s v="1亿元（含）至3.65亿元（5000万美元）"/>
    <m/>
    <m/>
    <m/>
    <s v="Crowe Global"/>
    <s v="美国"/>
    <s v="Crowe LLP"/>
    <m/>
    <m/>
    <m/>
    <m/>
    <m/>
    <m/>
    <x v="0"/>
    <s v="老客户老业务"/>
    <s v="审计"/>
    <s v="其他境外审计业务"/>
    <s v="2022年美国会计准则审计"/>
    <s v="中国"/>
    <s v="广州"/>
    <m/>
    <m/>
    <m/>
    <m/>
    <s v="国富会计所"/>
    <s v="上海分所"/>
    <x v="4"/>
    <s v="许丽英"/>
    <m/>
    <n v="110377.35849056604"/>
    <n v="117000"/>
    <m/>
    <m/>
    <d v="2022-11-15T00:00:00"/>
    <m/>
    <n v="110377.35849056604"/>
    <m/>
    <n v="117000"/>
    <s v="否"/>
    <m/>
    <m/>
    <m/>
    <m/>
    <n v="2023"/>
    <m/>
    <m/>
    <x v="1"/>
    <n v="117000"/>
    <m/>
    <n v="0"/>
    <m/>
    <m/>
    <m/>
  </r>
  <r>
    <s v="对内-延续"/>
    <d v="2022-11-22T00:00:00"/>
    <s v="联合矿产（天津）有限公司"/>
    <s v="Allied Mineral Products (Tianjin) Co., Ltd."/>
    <s v="外商投资企业"/>
    <s v="联合矿产（天津）有限公司"/>
    <s v="Allied Mineral Products (Tianjin) Co., Ltd."/>
    <s v="外商投资企业"/>
    <s v="否"/>
    <s v="否"/>
    <m/>
    <m/>
    <m/>
    <s v="采掘Extractive Industries"/>
    <n v="86020"/>
    <s v="7.3亿元（含）至36.5亿元（5亿美元）"/>
    <m/>
    <m/>
    <m/>
    <s v="Crowe Global"/>
    <s v="美国"/>
    <s v="Crowe LLP"/>
    <m/>
    <m/>
    <m/>
    <m/>
    <m/>
    <m/>
    <x v="0"/>
    <s v="老客户老业务"/>
    <s v="审计"/>
    <s v="其他境外审计业务"/>
    <s v="2022年美国会计准则审计"/>
    <s v="中国"/>
    <s v="天津"/>
    <m/>
    <m/>
    <m/>
    <m/>
    <s v="国富会计所"/>
    <s v="上海分所"/>
    <x v="4"/>
    <s v="许丽英"/>
    <m/>
    <n v="301886.79245283018"/>
    <n v="320000"/>
    <m/>
    <m/>
    <d v="2022-11-22T00:00:00"/>
    <m/>
    <n v="301886.79245283018"/>
    <m/>
    <n v="320000"/>
    <s v="否"/>
    <m/>
    <m/>
    <m/>
    <m/>
    <n v="2023"/>
    <m/>
    <m/>
    <x v="1"/>
    <n v="320000"/>
    <m/>
    <n v="0"/>
    <m/>
    <m/>
    <m/>
  </r>
  <r>
    <s v="对内-延续"/>
    <d v="2022-11-01T00:00:00"/>
    <s v="上海恩坦华汽车门系统有限公司"/>
    <s v="Shanghai Inteva Automotive Door Systems Co., Ltd. "/>
    <s v="外商投资企业"/>
    <s v="上海恩坦华汽车门系统有限公司"/>
    <s v="Shanghai Inteva Automotive Door Systems Co., Ltd. "/>
    <s v="外商投资企业"/>
    <s v="否"/>
    <s v="否"/>
    <m/>
    <m/>
    <m/>
    <s v="汽车Automibles "/>
    <n v="87735"/>
    <s v="7.3亿元（含）至36.5亿元（5亿美元）"/>
    <m/>
    <m/>
    <m/>
    <s v="Crowe Global"/>
    <s v="美国"/>
    <s v="Crowe LLP"/>
    <m/>
    <m/>
    <m/>
    <m/>
    <m/>
    <m/>
    <x v="0"/>
    <s v="老客户老业务"/>
    <s v="审计"/>
    <s v="其他境外审计业务"/>
    <s v="2022年美国会计准则审计，根据美国所指令编制底稿，无需出具报告"/>
    <s v="中国"/>
    <s v="上海"/>
    <m/>
    <m/>
    <m/>
    <m/>
    <s v="国富会计所"/>
    <s v="上海分所"/>
    <x v="4"/>
    <s v="许丽英"/>
    <m/>
    <n v="211660.38"/>
    <n v="224360.00280000002"/>
    <m/>
    <m/>
    <d v="2022-11-01T00:00:00"/>
    <m/>
    <n v="211660.38"/>
    <m/>
    <n v="224360.00280000002"/>
    <s v="否"/>
    <m/>
    <m/>
    <m/>
    <m/>
    <n v="2023"/>
    <m/>
    <m/>
    <x v="1"/>
    <n v="224360.00280000002"/>
    <m/>
    <n v="0"/>
    <m/>
    <m/>
    <m/>
  </r>
  <r>
    <s v="对内-延续"/>
    <d v="2022-09-23T00:00:00"/>
    <s v="恩坦华汽车零部件（镇江）有限公司"/>
    <s v="Inteva Products Zhenjiang Co., Ltd."/>
    <s v="外商投资企业"/>
    <s v="恩坦华汽车零部件（镇江）有限公司"/>
    <s v="Inteva Products Zhenjiang Co., Ltd."/>
    <s v="外商投资企业"/>
    <s v="否"/>
    <s v="否"/>
    <m/>
    <m/>
    <m/>
    <s v="汽车Automibles "/>
    <n v="95844"/>
    <s v="7.3亿元（含）至36.5亿元（5亿美元）"/>
    <m/>
    <m/>
    <m/>
    <s v="Crowe Global"/>
    <s v="美国"/>
    <s v="Crowe LLP"/>
    <m/>
    <m/>
    <m/>
    <m/>
    <m/>
    <m/>
    <x v="0"/>
    <s v="老客户老业务"/>
    <s v="审计"/>
    <s v="其他境外审计业务"/>
    <s v="2022年美国会计准则审计，根据美国所指令编制底稿，无需出具报告"/>
    <s v="中国"/>
    <s v="江苏镇江"/>
    <m/>
    <m/>
    <m/>
    <m/>
    <s v="国富会计所"/>
    <s v="上海分所"/>
    <x v="4"/>
    <s v="许丽英"/>
    <m/>
    <n v="215180"/>
    <n v="228090.80000000002"/>
    <m/>
    <m/>
    <d v="2022-09-23T00:00:00"/>
    <m/>
    <n v="215180"/>
    <m/>
    <n v="228090.80000000002"/>
    <s v="否"/>
    <m/>
    <m/>
    <m/>
    <m/>
    <n v="2023"/>
    <m/>
    <m/>
    <x v="1"/>
    <n v="228090.80000000002"/>
    <m/>
    <n v="0"/>
    <m/>
    <m/>
    <m/>
  </r>
  <r>
    <s v="对内-延续"/>
    <d v="2022-10-24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s v="美国"/>
    <s v="Crowe LLP"/>
    <m/>
    <m/>
    <m/>
    <m/>
    <m/>
    <m/>
    <x v="0"/>
    <s v="老客户老业务"/>
    <s v="审计"/>
    <s v="其他境外审计业务"/>
    <s v="2021年专项审计"/>
    <s v="中国"/>
    <s v="上海"/>
    <m/>
    <m/>
    <m/>
    <m/>
    <s v="国富会计所"/>
    <s v="上海分所"/>
    <x v="4"/>
    <s v="许丽英"/>
    <m/>
    <n v="12452.830188679245"/>
    <n v="13200"/>
    <m/>
    <m/>
    <d v="2022-10-24T00:00:00"/>
    <m/>
    <n v="12452.830188679245"/>
    <m/>
    <n v="13200"/>
    <s v="否"/>
    <m/>
    <m/>
    <m/>
    <m/>
    <n v="2023"/>
    <m/>
    <m/>
    <x v="1"/>
    <n v="13200"/>
    <m/>
    <n v="0"/>
    <m/>
    <m/>
    <m/>
  </r>
  <r>
    <s v="对内-延续"/>
    <d v="2022-11-10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s v="美国"/>
    <s v="Crowe LLP"/>
    <m/>
    <m/>
    <m/>
    <m/>
    <m/>
    <m/>
    <x v="0"/>
    <s v="老客户老业务"/>
    <s v="审计"/>
    <s v="其他境外审计业务"/>
    <s v="2022年法定审计"/>
    <s v="中国"/>
    <s v="上海"/>
    <m/>
    <m/>
    <m/>
    <m/>
    <s v="国富会计所"/>
    <s v="上海分所"/>
    <x v="4"/>
    <s v="许丽英"/>
    <s v="2022-2024年度三个年度审计，每年报价均为152534元（含税），中国法定审计。"/>
    <n v="143900"/>
    <n v="152534"/>
    <m/>
    <m/>
    <d v="2022-11-10T00:00:00"/>
    <m/>
    <n v="143900"/>
    <m/>
    <n v="152534"/>
    <s v="否"/>
    <m/>
    <m/>
    <m/>
    <m/>
    <n v="2023"/>
    <d v="2023-02-15T00:00:00"/>
    <d v="2023-04-30T00:00:00"/>
    <x v="1"/>
    <n v="152534"/>
    <m/>
    <n v="0"/>
    <m/>
    <m/>
    <m/>
  </r>
  <r>
    <s v="对内-延续"/>
    <d v="2022-11-01T00:00:00"/>
    <s v="加栢药业（温州）有限公司"/>
    <s v="Guerbet Pharmaceutical (Wenzhou) Co., Ltd. "/>
    <s v="外商投资企业"/>
    <s v="加栢药业（温州）有限公司"/>
    <s v="Guerbet Pharmaceutical (Wenzhou) Co., Ltd. "/>
    <s v="外商投资企业"/>
    <s v="否"/>
    <s v="否"/>
    <m/>
    <m/>
    <m/>
    <s v="制药业Pharmaceuticals"/>
    <n v="12528"/>
    <s v="1亿元（含）至3.65亿元（5000万美元）"/>
    <m/>
    <m/>
    <m/>
    <s v="Crowe Global"/>
    <s v="法国"/>
    <s v="Crowe HAF"/>
    <m/>
    <m/>
    <m/>
    <m/>
    <m/>
    <m/>
    <x v="0"/>
    <s v="老客户老业务"/>
    <s v="审计"/>
    <s v="其他境外审计业务"/>
    <s v="2022年法定审计"/>
    <s v="中国"/>
    <s v="温州"/>
    <m/>
    <m/>
    <m/>
    <m/>
    <s v="国富会计所"/>
    <s v="上海分所"/>
    <x v="4"/>
    <s v="许丽英"/>
    <s v="2022年度法定审计"/>
    <n v="62700"/>
    <n v="66462"/>
    <m/>
    <m/>
    <d v="2023-01-05T00:00:00"/>
    <m/>
    <n v="62700"/>
    <m/>
    <n v="66462"/>
    <s v="否"/>
    <m/>
    <m/>
    <m/>
    <m/>
    <n v="2023"/>
    <m/>
    <m/>
    <x v="1"/>
    <n v="66462"/>
    <m/>
    <n v="0"/>
    <m/>
    <m/>
    <m/>
  </r>
  <r>
    <s v="对外"/>
    <d v="2022-11-17T00:00:00"/>
    <s v="广发证券股份有限公司"/>
    <s v="GF Securities Co., Ltd."/>
    <s v="境内上市公司"/>
    <s v="雅图高新材料股份有限公司"/>
    <s v="YATU ADVANCED MATERIALS CO., LTD"/>
    <s v="拟上市公司"/>
    <s v="否"/>
    <s v="否"/>
    <m/>
    <m/>
    <m/>
    <s v="制造Manufacturing"/>
    <n v="63602.7"/>
    <s v="3.65亿元（含）至7.3亿元（1亿美元）"/>
    <s v="武晋文"/>
    <s v="广发证券投行华南一部负责人"/>
    <s v="wujinwen@gf.com.cn"/>
    <s v="国富集团内部"/>
    <s v="中国"/>
    <m/>
    <m/>
    <m/>
    <m/>
    <s v="国富会计所四川分所"/>
    <s v="徐铣才"/>
    <m/>
    <x v="0"/>
    <s v="新客户新业务"/>
    <s v="执行商定程序"/>
    <s v="⑦其他"/>
    <s v="访谈、盘点程序支持"/>
    <s v="美国等13个国家"/>
    <s v="美国、印度、智利、萨尔多瓦、南非、加纳、哥斯达黎加、哥伦比亚、多米尼加、玻利维亚、澳大利亚、安哥拉、阿联酋13个国家"/>
    <s v="Crowe LLP等"/>
    <m/>
    <m/>
    <m/>
    <s v="国富会计所"/>
    <s v="北京执业中心陈晓玲、四川分所徐铣才"/>
    <x v="5"/>
    <s v="刘洵子"/>
    <s v="全球含税总价134.088万元，境外所初步报价48万（不含代扣代缴的税费），北京总部翻译协调小时费率800元。"/>
    <n v="1264981.1320754716"/>
    <n v="1340880"/>
    <m/>
    <m/>
    <d v="2022-12-28T00:00:00"/>
    <m/>
    <n v="1264981.1320754716"/>
    <n v="0"/>
    <n v="1340880"/>
    <s v="是"/>
    <s v="会计所北京执业中心"/>
    <s v="陈晓玲"/>
    <n v="120400"/>
    <n v="507172.23"/>
    <n v="2023"/>
    <d v="2023-01-03T00:00:00"/>
    <d v="2023-06-09T00:00:00"/>
    <x v="1"/>
    <n v="1340880"/>
    <s v="增值税发票"/>
    <n v="0"/>
    <m/>
    <m/>
    <s v="OL"/>
  </r>
  <r>
    <s v="自主"/>
    <d v="2022-11-24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s v="Beatriz Martínez"/>
    <s v="Finance manager"/>
    <s v="bmartinez@wegofurther.com"/>
    <s v="国富集团内部"/>
    <s v="中国"/>
    <m/>
    <m/>
    <m/>
    <m/>
    <s v="咨询公司"/>
    <s v="刘胜春"/>
    <m/>
    <x v="0"/>
    <s v="新客户新业务"/>
    <s v="审计"/>
    <s v="④其他境外审计业务"/>
    <s v="2022年报审计"/>
    <s v="中国"/>
    <s v="北京"/>
    <m/>
    <m/>
    <m/>
    <m/>
    <s v="国富会计所"/>
    <s v="北京执业中心"/>
    <x v="1"/>
    <s v="刘洵子"/>
    <s v="含税价格"/>
    <n v="42452.83018867924"/>
    <n v="45000"/>
    <m/>
    <m/>
    <d v="2023-02-17T00:00:00"/>
    <m/>
    <n v="42452.83018867924"/>
    <m/>
    <n v="45000"/>
    <s v="否"/>
    <m/>
    <m/>
    <m/>
    <m/>
    <n v="2023"/>
    <d v="2023-03-01T00:00:00"/>
    <d v="2023-04-12T00:00:00"/>
    <x v="1"/>
    <n v="45000"/>
    <s v="增值税发票"/>
    <n v="0"/>
    <m/>
    <m/>
    <s v="OL"/>
  </r>
  <r>
    <s v="自主"/>
    <d v="2022-12-01T00:00:00"/>
    <s v="J&amp;S Associate"/>
    <s v="J&amp;S Associate"/>
    <s v="境外企业"/>
    <s v="鲲澎（中国）有限公司"/>
    <s v="Kunpeng China"/>
    <s v="外国企业"/>
    <s v="否"/>
    <s v="是"/>
    <s v="美国OTCBB"/>
    <s v="鲲澎中国"/>
    <m/>
    <s v="零售Retail"/>
    <n v="5407.2424800000008"/>
    <s v="5000万元（含）至1亿元"/>
    <s v="付丽 Kylie Fu"/>
    <s v="财务经理"/>
    <m/>
    <s v="国富集团内部"/>
    <s v="中国"/>
    <m/>
    <m/>
    <m/>
    <m/>
    <s v="税务公司"/>
    <s v="左振艳"/>
    <m/>
    <x v="0"/>
    <s v="新客户新业务"/>
    <s v="执行商定程序"/>
    <s v="⑦其他"/>
    <s v="审计支持（询证、访谈、抽凭)"/>
    <s v="中国"/>
    <s v="北京"/>
    <m/>
    <m/>
    <m/>
    <m/>
    <s v="国富会计所"/>
    <s v="北京执业中心"/>
    <x v="1"/>
    <s v="刘洵子"/>
    <s v="含税价，差旅另算"/>
    <n v="33018.867924528298"/>
    <n v="35000"/>
    <m/>
    <m/>
    <d v="2022-12-05T00:00:00"/>
    <m/>
    <n v="33018.867924528298"/>
    <n v="957.87"/>
    <n v="35957.870000000003"/>
    <s v="否"/>
    <m/>
    <m/>
    <m/>
    <m/>
    <n v="2022"/>
    <d v="2022-12-06T00:00:00"/>
    <d v="2022-12-12T00:00:00"/>
    <x v="1"/>
    <n v="35957.870000000003"/>
    <s v="CABJ2023-2-1-1"/>
    <n v="0"/>
    <m/>
    <m/>
    <s v="OL"/>
  </r>
  <r>
    <s v="对内-首年"/>
    <d v="2022-12-22T00:00:00"/>
    <s v="Hanul LLC"/>
    <s v="Jiangsu Yongsan Automotive Fittings Co.,Ltd."/>
    <s v="境外企业"/>
    <s v="江苏龙山汽车配件有限公司"/>
    <s v="Jiangsu Yongsan Automotive Fittings Co.,Ltd."/>
    <s v="外国企业"/>
    <s v="否"/>
    <s v="否"/>
    <m/>
    <m/>
    <s v="盘点，未知收入，收入为估计"/>
    <s v="汽车Automibles "/>
    <n v="0"/>
    <s v="低于500万元"/>
    <m/>
    <m/>
    <m/>
    <s v="Crowe Global"/>
    <s v="韩国"/>
    <s v="Hanul LLC"/>
    <s v="Hakki Moon"/>
    <s v=" Partner "/>
    <s v="hk.moon@hanulac.co.kr"/>
    <m/>
    <m/>
    <m/>
    <x v="0"/>
    <s v="新客户新业务"/>
    <s v="执行商定程序"/>
    <s v="⑦其他"/>
    <s v="协助盘点"/>
    <s v="中国"/>
    <s v="江苏盐城"/>
    <m/>
    <m/>
    <m/>
    <m/>
    <s v="国富会计所"/>
    <s v="北京执业中心"/>
    <x v="1"/>
    <s v="刘洵子"/>
    <s v="按小时报价，差旅另算，每小时400元，最高价格9007元"/>
    <n v="8000"/>
    <n v="8480"/>
    <m/>
    <m/>
    <d v="2022-12-26T00:00:00"/>
    <m/>
    <n v="6400"/>
    <n v="1450.31"/>
    <n v="8377.85"/>
    <s v="否"/>
    <m/>
    <m/>
    <m/>
    <m/>
    <n v="2023"/>
    <d v="2023-01-02T00:00:00"/>
    <d v="2023-01-02T00:00:00"/>
    <x v="1"/>
    <n v="8337.85"/>
    <s v="CABJ2023-2-1-2"/>
    <n v="40"/>
    <m/>
    <m/>
    <s v="OL"/>
  </r>
  <r>
    <s v="自主"/>
    <d v="2022-12-29T00:00:00"/>
    <s v="佛山普立华科技有限公司"/>
    <s v="Foshan Pulihua Medical Equipment Co., Ltd"/>
    <s v="外商投资企业"/>
    <s v="佛山普立华科技有限公司"/>
    <s v="Foshan Pulihua Medical Equipment Co., Ltd"/>
    <s v="外商投资企业"/>
    <s v="是"/>
    <s v="否"/>
    <m/>
    <m/>
    <m/>
    <s v="制造Manufacturing"/>
    <n v="79055"/>
    <s v="7.3亿元（含）至36.5亿元（5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62264.15094339622"/>
    <n v="66000"/>
    <m/>
    <m/>
    <d v="2022-12-29T00:00:00"/>
    <m/>
    <n v="62264.15094339622"/>
    <m/>
    <n v="66000"/>
    <s v="否"/>
    <m/>
    <m/>
    <m/>
    <m/>
    <n v="2023"/>
    <m/>
    <d v="2023-04-30T00:00:00"/>
    <x v="1"/>
    <n v="66000"/>
    <m/>
    <n v="0"/>
    <m/>
    <m/>
    <m/>
  </r>
  <r>
    <s v="自主"/>
    <d v="2022-12-29T00:00:00"/>
    <s v="全亿大科技(佛山)有限公司"/>
    <s v="Champ Tech Optical (Foshan) Corporation"/>
    <s v="外商投资企业"/>
    <s v="全亿大科技(佛山)有限公司"/>
    <s v="Champ Tech Optical(Foshan)Corporation"/>
    <s v="外商投资企业"/>
    <s v="是"/>
    <s v="否"/>
    <m/>
    <m/>
    <m/>
    <s v="制造Manufacturing"/>
    <n v="207552"/>
    <s v="7.3亿元（含）至36.5亿元（5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66037.735849056597"/>
    <n v="70000"/>
    <m/>
    <m/>
    <d v="2022-12-29T00:00:00"/>
    <m/>
    <n v="66037.735849056597"/>
    <m/>
    <n v="70000"/>
    <s v="否"/>
    <m/>
    <m/>
    <m/>
    <m/>
    <n v="2023"/>
    <m/>
    <d v="2023-04-30T00:00:00"/>
    <x v="1"/>
    <n v="70000"/>
    <m/>
    <n v="0"/>
    <m/>
    <m/>
    <m/>
  </r>
  <r>
    <s v="自主"/>
    <d v="2023-02-10T00:00:00"/>
    <s v="佛山华国光学器材有限公司"/>
    <s v="Foshan HuaGuo Optical Co.,Ltd."/>
    <s v="外商投资企业"/>
    <s v="佛山华国光学器材有限公司"/>
    <s v="Foshan HuaGuo Optical Co.,Ltd."/>
    <s v="外商投资企业"/>
    <s v="是"/>
    <s v="否"/>
    <m/>
    <m/>
    <m/>
    <s v="制造Manufacturing"/>
    <n v="47174"/>
    <s v="3.65亿元（含）至7.3亿元（1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49056.603773584902"/>
    <n v="52000"/>
    <m/>
    <m/>
    <d v="2023-02-10T00:00:00"/>
    <m/>
    <n v="49056.603773584902"/>
    <m/>
    <n v="52000"/>
    <s v="否"/>
    <m/>
    <m/>
    <m/>
    <m/>
    <n v="2023"/>
    <m/>
    <d v="2023-03-20T00:00:00"/>
    <x v="1"/>
    <n v="52000"/>
    <m/>
    <n v="0"/>
    <m/>
    <m/>
    <m/>
  </r>
  <r>
    <s v="自主"/>
    <d v="2023-03-24T00:00:00"/>
    <s v="佛山华旭塑胶模具有限公司"/>
    <s v="Foshan Huaxu Plastic Mold Co., Ltd."/>
    <s v="外商投资企业"/>
    <s v="佛山华旭塑胶模具有限公司"/>
    <s v="Foshan Huaxu Plastic Mold Co., Ltd."/>
    <s v="外商投资企业"/>
    <s v="是"/>
    <s v="否"/>
    <m/>
    <m/>
    <m/>
    <s v="制造Manufacturing"/>
    <n v="15264.6"/>
    <s v="1亿元（含）至3.65亿元（5000万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28301.886792452828"/>
    <n v="30000"/>
    <m/>
    <m/>
    <d v="2023-03-24T00:00:00"/>
    <m/>
    <n v="28301.886792452828"/>
    <m/>
    <n v="30000"/>
    <s v="否"/>
    <m/>
    <m/>
    <m/>
    <m/>
    <n v="2023"/>
    <m/>
    <d v="2023-04-25T00:00:00"/>
    <x v="1"/>
    <n v="30000"/>
    <m/>
    <n v="0"/>
    <m/>
    <m/>
    <m/>
  </r>
  <r>
    <s v="自主"/>
    <d v="2022-12-29T00:00:00"/>
    <s v="丸一金属制品(佛山)有限公司"/>
    <s v="MARUICHI METAL PRODUCT(FOSHAN) CO.,LTD"/>
    <s v="外商投资企业"/>
    <s v="丸一金属制品(佛山)有限公司"/>
    <s v="MARUICHI METAL PRODUCT(FOSHAN) CO.,LTD"/>
    <s v="外商投资企业"/>
    <s v="是"/>
    <s v="否"/>
    <m/>
    <m/>
    <m/>
    <s v="制造Manufacturing"/>
    <n v="27256"/>
    <s v="1亿元（含）至3.65亿元（5000万美元）"/>
    <m/>
    <m/>
    <m/>
    <s v="国富集团内部"/>
    <s v="中国"/>
    <m/>
    <m/>
    <m/>
    <m/>
    <s v="国富会计所广东分所/佛山分所"/>
    <s v="刘方权"/>
    <m/>
    <x v="0"/>
    <s v="老客户老业务"/>
    <s v="审计"/>
    <s v="内地企业境外投资审计业务"/>
    <s v="2022年法定审计"/>
    <s v="中国"/>
    <s v="佛山、武汉、天津"/>
    <m/>
    <m/>
    <m/>
    <m/>
    <s v="国富会计所"/>
    <s v="广东分所/佛山分所"/>
    <x v="6"/>
    <m/>
    <m/>
    <n v="91509.433962264142"/>
    <n v="97000"/>
    <m/>
    <m/>
    <d v="2022-12-29T00:00:00"/>
    <s v="合同未标明日期，用系统登记日期"/>
    <n v="91509.433962264142"/>
    <m/>
    <n v="97000"/>
    <s v="否"/>
    <m/>
    <m/>
    <m/>
    <m/>
    <n v="2023"/>
    <m/>
    <d v="2023-03-02T00:00:00"/>
    <x v="1"/>
    <n v="97000"/>
    <m/>
    <n v="0"/>
    <m/>
    <m/>
    <m/>
  </r>
  <r>
    <s v="自主"/>
    <d v="2023-03-10T00:00:00"/>
    <s v="汤美仕商贸(上海)有限公司"/>
    <s v="TOMS Commerce (Shanghai) Co., Ltd."/>
    <s v="外商投资企业"/>
    <s v="汤美仕商贸(上海)有限公司"/>
    <s v="TOMS Commerce (Shanghai) Co., Ltd."/>
    <s v="外商投资企业"/>
    <s v="是"/>
    <s v="否"/>
    <m/>
    <m/>
    <m/>
    <s v="零售Retail"/>
    <n v="1754.28"/>
    <s v="1000万元（含）至5000万元"/>
    <m/>
    <m/>
    <m/>
    <s v="国富集团内部"/>
    <s v="中国"/>
    <m/>
    <m/>
    <m/>
    <m/>
    <s v="国富会计所广东分所/佛山分所"/>
    <s v="杨九琴"/>
    <m/>
    <x v="0"/>
    <s v="新客户新业务"/>
    <s v="审计"/>
    <s v="内地企业境外投资审计业务"/>
    <s v="2022年法定审计"/>
    <s v="中国"/>
    <s v="上海"/>
    <m/>
    <m/>
    <m/>
    <m/>
    <s v="国富会计所"/>
    <s v="广东分所/佛山分所"/>
    <x v="7"/>
    <m/>
    <m/>
    <n v="28301.886792452828"/>
    <n v="30000"/>
    <m/>
    <m/>
    <d v="2023-03-10T00:00:00"/>
    <m/>
    <n v="28301.886792452828"/>
    <m/>
    <n v="30000"/>
    <s v="否"/>
    <m/>
    <m/>
    <m/>
    <m/>
    <n v="2023"/>
    <m/>
    <d v="2023-04-25T00:00:00"/>
    <x v="1"/>
    <n v="30000"/>
    <m/>
    <n v="0"/>
    <m/>
    <m/>
    <m/>
  </r>
  <r>
    <s v="自主"/>
    <d v="2023-01-03T00:00:00"/>
    <s v="佛山市尼罗建材有限公司"/>
    <s v="Foshan Niro Ceramic Building Material Co.,Ltd."/>
    <s v="外商投资企业"/>
    <s v="佛山市尼罗建材有限公司"/>
    <s v="Foshan Niro Ceramic Building Material Co.,Ltd."/>
    <s v="外商投资企业"/>
    <s v="是"/>
    <s v="否"/>
    <m/>
    <m/>
    <m/>
    <s v="建筑Construction"/>
    <n v="14904.47"/>
    <s v="1亿元（含）至3.65亿元（5000万美元）"/>
    <m/>
    <m/>
    <m/>
    <s v="国富集团内部"/>
    <s v="中国"/>
    <m/>
    <m/>
    <m/>
    <m/>
    <s v="国富会计所广东分所/佛山分所"/>
    <s v="刘方权"/>
    <m/>
    <x v="0"/>
    <s v="老客户老业务"/>
    <s v="审计"/>
    <s v="内地企业境外投资审计业务"/>
    <s v="2022年IFRS审计支持，合作方境外所出具报告"/>
    <s v="中国"/>
    <s v="佛山"/>
    <m/>
    <m/>
    <m/>
    <m/>
    <s v="国富会计所"/>
    <s v="广东分所/佛山分所"/>
    <x v="6"/>
    <m/>
    <m/>
    <n v="103773.58490566038"/>
    <n v="110000"/>
    <m/>
    <m/>
    <d v="2023-01-03T00:00:00"/>
    <s v="合同未标明日期，用系统登记日期"/>
    <n v="103773.58490566038"/>
    <m/>
    <n v="110000"/>
    <s v="否"/>
    <m/>
    <m/>
    <m/>
    <m/>
    <n v="2023"/>
    <m/>
    <m/>
    <x v="1"/>
    <n v="110000"/>
    <m/>
    <n v="0"/>
    <m/>
    <m/>
    <m/>
  </r>
  <r>
    <s v="自主"/>
    <d v="2023-01-30T00:00:00"/>
    <s v="爱乐（佛山）建材贸易有限公司"/>
    <s v="Aile(Foshan)Building Materials Trade Co.,Ltd."/>
    <s v="外商投资企业"/>
    <s v="爱乐（佛山）建材贸易有限公司"/>
    <s v="Aile(Foshan)Building Materials Trade Co.,Ltd."/>
    <s v="外商投资企业"/>
    <s v="否"/>
    <s v="否"/>
    <m/>
    <m/>
    <m/>
    <s v="建筑Construction"/>
    <n v="3584.49"/>
    <s v="1000万元（含）至5000万元"/>
    <m/>
    <m/>
    <m/>
    <s v="国富集团内部"/>
    <s v="中国"/>
    <m/>
    <m/>
    <m/>
    <m/>
    <s v="国富会计所广东分所/佛山分所"/>
    <s v="杨九琴"/>
    <m/>
    <x v="0"/>
    <s v="老客户老业务"/>
    <s v="审计"/>
    <s v="内地企业境外投资审计业务"/>
    <s v="2022年法定审计（小企业会计准则）"/>
    <s v="中国"/>
    <s v="佛山"/>
    <m/>
    <m/>
    <m/>
    <m/>
    <s v="国富会计所"/>
    <s v="广东分所/佛山分所"/>
    <x v="7"/>
    <m/>
    <m/>
    <n v="7056.603773584905"/>
    <n v="7480"/>
    <m/>
    <m/>
    <d v="2023-01-30T00:00:00"/>
    <m/>
    <n v="7056.603773584905"/>
    <m/>
    <n v="7480"/>
    <s v="否"/>
    <m/>
    <m/>
    <m/>
    <m/>
    <n v="2023"/>
    <m/>
    <d v="2023-03-30T00:00:00"/>
    <x v="1"/>
    <n v="7480"/>
    <m/>
    <n v="0"/>
    <m/>
    <m/>
    <m/>
  </r>
  <r>
    <s v="自主"/>
    <d v="2023-01-30T00:00:00"/>
    <s v="佛山市乐华陶瓷有限公司"/>
    <s v="Foshan Ryowa Ceramic Co.,Ltd."/>
    <s v="外商投资企业"/>
    <s v="佛山市乐华陶瓷有限公司"/>
    <s v="Foshan Ryowa Ceramic Co.,Ltd."/>
    <s v="外商投资企业"/>
    <s v="否"/>
    <s v="否"/>
    <m/>
    <m/>
    <m/>
    <s v="建筑Construction"/>
    <n v="3269.27"/>
    <s v="1000万元（含）至5000万元"/>
    <m/>
    <m/>
    <m/>
    <s v="国富集团内部"/>
    <s v="中国"/>
    <m/>
    <m/>
    <m/>
    <m/>
    <s v="国富会计所广东分所/佛山分所"/>
    <s v="杨九琴"/>
    <m/>
    <x v="0"/>
    <s v="老客户老业务"/>
    <s v="审计"/>
    <s v="内地企业境外投资审计业务"/>
    <s v="2022年法定审计"/>
    <s v="中国"/>
    <s v="佛山"/>
    <m/>
    <m/>
    <m/>
    <m/>
    <s v="国富会计所"/>
    <s v="广东分所/佛山分所"/>
    <x v="7"/>
    <m/>
    <m/>
    <n v="11698.113207547169"/>
    <n v="12400"/>
    <m/>
    <m/>
    <d v="2023-01-30T00:00:00"/>
    <m/>
    <n v="11698.113207547169"/>
    <m/>
    <n v="12400"/>
    <s v="否"/>
    <m/>
    <m/>
    <m/>
    <m/>
    <n v="2023"/>
    <m/>
    <d v="2023-03-30T00:00:00"/>
    <x v="1"/>
    <n v="12400"/>
    <m/>
    <n v="0"/>
    <m/>
    <m/>
    <m/>
  </r>
  <r>
    <s v="自主"/>
    <d v="2023-03-30T00:00:00"/>
    <s v="佛山市科强工程机械设备有限公司"/>
    <s v="FOSHAN FALCON MACHIMERY EOUIPMENT CO.,LTD"/>
    <s v="外商投资企业"/>
    <s v="佛山市科强工程机械设备有限公司"/>
    <s v="FOSHAN FALCON MACHIMERY EOUIPMENT CO.,LTD"/>
    <s v="外商投资企业"/>
    <s v="是"/>
    <s v="否"/>
    <m/>
    <m/>
    <m/>
    <s v="制造Manufacturing"/>
    <n v="1434.17"/>
    <s v="1000万元（含）至5000万元"/>
    <m/>
    <m/>
    <m/>
    <s v="国富集团内部"/>
    <s v="中国"/>
    <m/>
    <m/>
    <m/>
    <m/>
    <s v="国富会计所广东分所/佛山分所"/>
    <s v="杨九琴"/>
    <m/>
    <x v="0"/>
    <s v="老客户老业务"/>
    <s v="审计"/>
    <s v="内地企业境外投资审计业务"/>
    <s v="2022年法定审计（小企业会计准则）"/>
    <s v="中国"/>
    <s v="佛山"/>
    <m/>
    <m/>
    <m/>
    <m/>
    <s v="国富会计所"/>
    <s v="广东分所/佛山分所"/>
    <x v="7"/>
    <m/>
    <m/>
    <n v="9056.6037735849059"/>
    <n v="9600"/>
    <m/>
    <m/>
    <d v="2023-03-30T00:00:00"/>
    <m/>
    <n v="9056.6037735849059"/>
    <m/>
    <n v="9600"/>
    <s v="否"/>
    <m/>
    <m/>
    <m/>
    <m/>
    <n v="2023"/>
    <m/>
    <d v="2023-04-17T00:00:00"/>
    <x v="1"/>
    <n v="9600"/>
    <m/>
    <n v="0"/>
    <m/>
    <m/>
    <m/>
  </r>
  <r>
    <s v="自主"/>
    <d v="2023-04-11T00:00:00"/>
    <s v="佛山市嘉明工业设备有限公司"/>
    <s v="Foshan Kar Ming Industrial Equipment Co., Ltd."/>
    <s v="外商投资企业"/>
    <s v="佛山市嘉明工业设备有限公司"/>
    <s v="Foshan Kar Ming Industrial Equipment Co., Ltd."/>
    <s v="外商投资企业"/>
    <s v="是"/>
    <s v="否"/>
    <m/>
    <m/>
    <m/>
    <s v="零售Retail"/>
    <n v="1885.76"/>
    <s v="500万元（含）至1000万元"/>
    <m/>
    <m/>
    <m/>
    <s v="国富集团内部"/>
    <s v="中国"/>
    <m/>
    <m/>
    <m/>
    <m/>
    <s v="国富会计所广东分所/佛山分所"/>
    <s v="杨九琴"/>
    <m/>
    <x v="0"/>
    <s v="老客户老业务"/>
    <s v="审计"/>
    <s v="内地企业境外投资审计业务"/>
    <s v="2022年法定审计"/>
    <s v="中国"/>
    <s v="佛山"/>
    <m/>
    <m/>
    <m/>
    <m/>
    <s v="国富会计所"/>
    <s v="广东分所/佛山分所"/>
    <x v="7"/>
    <m/>
    <m/>
    <n v="8962.2641509433961"/>
    <n v="9500"/>
    <m/>
    <m/>
    <d v="2023-04-11T00:00:00"/>
    <m/>
    <n v="8962.2641509433961"/>
    <m/>
    <n v="9500"/>
    <s v="否"/>
    <m/>
    <m/>
    <m/>
    <m/>
    <n v="2023"/>
    <m/>
    <d v="2023-04-27T00:00:00"/>
    <x v="1"/>
    <n v="9500"/>
    <m/>
    <n v="0"/>
    <m/>
    <m/>
    <m/>
  </r>
  <r>
    <s v="自主"/>
    <d v="2023-04-11T00:00:00"/>
    <s v="佛山嘉瑞特殊机械有限公司"/>
    <s v="Foshan Jiarui Special Machinery Co., Ltd"/>
    <s v="外商投资企业"/>
    <s v="佛山嘉瑞特殊机械有限公司"/>
    <s v="Foshan Jiarui Special Machinery Co., Ltd"/>
    <s v="外商投资企业"/>
    <s v="是"/>
    <s v="否"/>
    <m/>
    <m/>
    <m/>
    <s v="制造Manufacturing"/>
    <n v="481.04"/>
    <s v="低于500万元"/>
    <m/>
    <m/>
    <m/>
    <s v="国富集团内部"/>
    <s v="中国"/>
    <m/>
    <m/>
    <m/>
    <m/>
    <s v="国富会计所广东分所/佛山分所"/>
    <s v="杨九琴"/>
    <m/>
    <x v="0"/>
    <s v="老客户老业务"/>
    <s v="审计"/>
    <s v="内地企业境外投资审计业务"/>
    <s v="2022年法定审计"/>
    <s v="中国"/>
    <s v="佛山"/>
    <m/>
    <m/>
    <m/>
    <m/>
    <s v="国富会计所"/>
    <s v="广东分所/佛山分所"/>
    <x v="7"/>
    <m/>
    <m/>
    <n v="6132.0754716981128"/>
    <n v="6500"/>
    <m/>
    <m/>
    <d v="2023-04-11T00:00:00"/>
    <m/>
    <n v="6132.0754716981128"/>
    <m/>
    <n v="6500"/>
    <s v="否"/>
    <m/>
    <m/>
    <m/>
    <m/>
    <n v="2023"/>
    <m/>
    <d v="2023-05-10T00:00:00"/>
    <x v="1"/>
    <n v="6500"/>
    <m/>
    <n v="0"/>
    <m/>
    <m/>
    <m/>
  </r>
  <r>
    <s v="自主"/>
    <d v="2023-05-05T00:00:00"/>
    <s v="佛山佳讯电子有限公司"/>
    <s v="Foshan Jiaxun Electronics Co.,Ltd."/>
    <s v="外商投资企业"/>
    <s v="佛山佳讯电子有限公司"/>
    <s v="Foshan Jiaxun Electronics Co.,Ltd."/>
    <s v="外商投资企业"/>
    <s v="是"/>
    <s v="否"/>
    <m/>
    <m/>
    <m/>
    <s v="制造Manufacturing"/>
    <n v="446.67"/>
    <s v="低于500万元"/>
    <m/>
    <m/>
    <m/>
    <s v="国富集团内部"/>
    <s v="中国"/>
    <m/>
    <m/>
    <m/>
    <m/>
    <s v="国富会计所广东分所/佛山分所"/>
    <s v="杨九琴"/>
    <m/>
    <x v="0"/>
    <s v="老客户老业务"/>
    <s v="审计"/>
    <s v="内地企业境外投资审计业务"/>
    <s v="2022年法定审计"/>
    <s v="中国"/>
    <s v="佛山"/>
    <m/>
    <m/>
    <m/>
    <m/>
    <s v="国富会计所"/>
    <s v="广东分所/佛山分所"/>
    <x v="7"/>
    <m/>
    <m/>
    <n v="6603.7735849056598"/>
    <n v="7000"/>
    <m/>
    <m/>
    <d v="2023-05-05T00:00:00"/>
    <m/>
    <n v="6603.7735849056598"/>
    <m/>
    <n v="7000"/>
    <s v="否"/>
    <m/>
    <m/>
    <m/>
    <m/>
    <n v="2023"/>
    <m/>
    <d v="2023-05-19T00:00:00"/>
    <x v="1"/>
    <n v="7000"/>
    <m/>
    <n v="0"/>
    <m/>
    <m/>
    <m/>
  </r>
  <r>
    <s v="自主"/>
    <d v="2023-11-03T00:00:00"/>
    <s v="佛山天田物业管理服务有限公司"/>
    <s v="Foshan Tiantian Property Management Service Co., Ltd"/>
    <s v="外商投资企业"/>
    <s v="_x000a_佛山天田物业管理服务有限公司"/>
    <s v="Foshan Tiantian Property Management Service Co., Ltd"/>
    <s v="外商投资企业"/>
    <s v="是"/>
    <s v="否"/>
    <m/>
    <m/>
    <m/>
    <s v="房地产Real Estate"/>
    <n v="1026"/>
    <s v="1000万元（含）至5000万元"/>
    <m/>
    <m/>
    <m/>
    <s v="国富集团内部"/>
    <s v="中国"/>
    <m/>
    <m/>
    <m/>
    <m/>
    <s v="国富会计所广东分所/佛山分所"/>
    <s v="杨九琴"/>
    <m/>
    <x v="0"/>
    <s v="新客户新业务"/>
    <s v="审计"/>
    <s v="内地企业境外投资审计业务"/>
    <s v="2022年法定审计"/>
    <s v="中国"/>
    <s v="佛山"/>
    <m/>
    <m/>
    <m/>
    <m/>
    <s v="国富会计所"/>
    <s v="广东分所/佛山分所"/>
    <x v="7"/>
    <m/>
    <m/>
    <n v="11320.754716981131"/>
    <n v="12000"/>
    <m/>
    <m/>
    <d v="2023-11-03T00:00:00"/>
    <m/>
    <n v="11320.754716981131"/>
    <m/>
    <n v="12000"/>
    <s v="否"/>
    <m/>
    <m/>
    <m/>
    <m/>
    <n v="2023"/>
    <m/>
    <d v="2023-11-23T00:00:00"/>
    <x v="1"/>
    <n v="12000"/>
    <m/>
    <n v="0"/>
    <m/>
    <m/>
    <m/>
  </r>
  <r>
    <s v="自主"/>
    <d v="2023-01-10T00:00:00"/>
    <s v="佛山世亚精密金属有限公司"/>
    <s v="Foshan Seah Precision Metal Co.,Ltd."/>
    <s v="外商投资企业"/>
    <s v="佛山世亚精密金属有限公司"/>
    <s v="Foshan Seah Precision Metal Co.,Ltd."/>
    <s v="外商投资企业"/>
    <s v="否"/>
    <s v="否"/>
    <m/>
    <m/>
    <m/>
    <s v="制造Manufacturing"/>
    <n v="8762"/>
    <s v="5000万元（含）至1亿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18867.924528301886"/>
    <n v="20000"/>
    <m/>
    <m/>
    <d v="2023-01-10T00:00:00"/>
    <m/>
    <n v="18867.924528301886"/>
    <m/>
    <n v="20000"/>
    <s v="否"/>
    <m/>
    <m/>
    <m/>
    <m/>
    <n v="2023"/>
    <m/>
    <d v="2023-03-21T00:00:00"/>
    <x v="1"/>
    <n v="20000"/>
    <m/>
    <n v="0"/>
    <m/>
    <m/>
    <m/>
  </r>
  <r>
    <s v="自主"/>
    <d v="2023-01-08T00:00:00"/>
    <s v="佛山广贸陶磁有限公司"/>
    <s v="Foshan Guangmao Ceramic Magnetic Co., Ltd"/>
    <s v="外商投资企业"/>
    <s v="佛山广贸陶磁有限公司"/>
    <s v="Foshan Guangmao Ceramic Magnetic Co., Ltd"/>
    <s v="外商投资企业"/>
    <s v="否"/>
    <s v="否"/>
    <m/>
    <m/>
    <m/>
    <s v="零售Retail"/>
    <n v="800"/>
    <s v="500万元（含）至1000万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14150.943396226414"/>
    <n v="15000"/>
    <m/>
    <m/>
    <d v="2023-01-08T00:00:00"/>
    <m/>
    <n v="14150.943396226414"/>
    <m/>
    <n v="15000"/>
    <s v="否"/>
    <m/>
    <m/>
    <m/>
    <m/>
    <n v="2023"/>
    <m/>
    <d v="2023-02-17T00:00:00"/>
    <x v="1"/>
    <n v="15000"/>
    <m/>
    <n v="0"/>
    <m/>
    <m/>
    <m/>
  </r>
  <r>
    <s v="自主"/>
    <d v="2022-12-12T00:00:00"/>
    <s v="佛山毅朗商业有限公司"/>
    <s v="Foshan Yilang Commercial Co., Ltd"/>
    <s v="外商投资企业"/>
    <s v="佛山毅朗商业有限公司"/>
    <s v="Foshan Yilang Commercial Co., Ltd"/>
    <s v="外商投资企业"/>
    <s v="否"/>
    <s v="否"/>
    <m/>
    <m/>
    <m/>
    <s v="零售Retail"/>
    <n v="125222"/>
    <s v="7.3亿元（含）至36.5亿元（5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43396.226415094337"/>
    <n v="46000"/>
    <m/>
    <m/>
    <d v="2022-12-12T00:00:00"/>
    <m/>
    <n v="43396.226415094337"/>
    <m/>
    <n v="46000"/>
    <s v="否"/>
    <m/>
    <m/>
    <m/>
    <m/>
    <n v="2023"/>
    <m/>
    <d v="2023-03-10T00:00:00"/>
    <x v="1"/>
    <n v="46000"/>
    <m/>
    <n v="0"/>
    <m/>
    <m/>
    <m/>
  </r>
  <r>
    <s v="自主"/>
    <d v="2022-12-12T00:00:00"/>
    <s v="佛山市翡冷翠奥莱商业地产有限公司"/>
    <s v="Foshan Feilong Cui'aole Commercial Real Estate Co., Ltd"/>
    <s v="外商投资企业"/>
    <s v="佛山市翡冷翠奥莱商业地产有限公司"/>
    <s v="Foshan Feilong Cui'aole Commercial Real Estate Co., Ltd"/>
    <s v="外商投资企业"/>
    <s v="否"/>
    <s v="否"/>
    <m/>
    <m/>
    <m/>
    <s v="房地产Real Estate"/>
    <n v="8012.65"/>
    <s v="5000万元（含）至1亿元"/>
    <m/>
    <m/>
    <m/>
    <s v="国富集团内部"/>
    <s v="中国"/>
    <m/>
    <m/>
    <m/>
    <m/>
    <s v="国富会计所广东分所/佛山分所"/>
    <s v="刘方权"/>
    <m/>
    <x v="0"/>
    <s v="新客户新业务"/>
    <s v="审计"/>
    <s v="内地企业境外投资审计业务"/>
    <s v="2022年法定审计"/>
    <s v="中国"/>
    <s v="佛山"/>
    <m/>
    <m/>
    <m/>
    <m/>
    <s v="国富会计所"/>
    <s v="广东分所/佛山分所"/>
    <x v="6"/>
    <m/>
    <m/>
    <n v="16981.132075471698"/>
    <n v="18000"/>
    <m/>
    <m/>
    <d v="2022-12-12T00:00:00"/>
    <m/>
    <n v="16981.132075471698"/>
    <m/>
    <n v="18000"/>
    <s v="否"/>
    <m/>
    <m/>
    <m/>
    <m/>
    <n v="2023"/>
    <m/>
    <d v="2023-03-10T00:00:00"/>
    <x v="1"/>
    <n v="18000"/>
    <m/>
    <n v="0"/>
    <m/>
    <m/>
    <m/>
  </r>
  <r>
    <s v="自主"/>
    <d v="2023-03-13T00:00:00"/>
    <s v="广东溢达纺织有限公司"/>
    <s v="Guangdong Esquel Textile Co., Ltd."/>
    <s v="外商投资企业"/>
    <s v="广东溢达纺织有限公司"/>
    <s v="Guangdong Esquel Textile Co., Ltd."/>
    <s v="外商投资企业"/>
    <s v="是"/>
    <s v="否"/>
    <m/>
    <m/>
    <m/>
    <s v="纺织业Textile"/>
    <n v="404484.99"/>
    <s v="7.3亿元（含）至36.5亿元（5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283018.86792452831"/>
    <n v="300000"/>
    <m/>
    <m/>
    <d v="2023-03-13T00:00:00"/>
    <m/>
    <n v="283018.86792452831"/>
    <m/>
    <n v="300000"/>
    <s v="否"/>
    <m/>
    <m/>
    <m/>
    <m/>
    <n v="2023"/>
    <m/>
    <d v="2023-04-18T00:00:00"/>
    <x v="1"/>
    <n v="300000"/>
    <m/>
    <n v="0"/>
    <m/>
    <m/>
    <m/>
  </r>
  <r>
    <s v="自主"/>
    <d v="2023-02-06T00:00:00"/>
    <s v="佛山惠福科创有限公司"/>
    <s v="Foshan Huifu Chemical Co.,Ltd."/>
    <s v="外商投资企业"/>
    <s v="佛山惠福科创有限公司"/>
    <s v="Foshan Huifu Chemical Co.,Ltd."/>
    <s v="外商投资企业"/>
    <s v="是"/>
    <s v="否"/>
    <m/>
    <m/>
    <m/>
    <s v="制造Manufacturing"/>
    <n v="56020"/>
    <s v="3.65亿元（含）至7.3亿元（1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28301.886792452828"/>
    <n v="30000"/>
    <m/>
    <m/>
    <d v="2023-02-06T00:00:00"/>
    <m/>
    <n v="28301.886792452828"/>
    <m/>
    <n v="30000"/>
    <s v="否"/>
    <m/>
    <m/>
    <m/>
    <m/>
    <n v="2023"/>
    <m/>
    <d v="2023-03-10T00:00:00"/>
    <x v="1"/>
    <n v="30000"/>
    <m/>
    <n v="0"/>
    <m/>
    <m/>
    <m/>
  </r>
  <r>
    <s v="自主"/>
    <d v="2023-03-13T00:00:00"/>
    <s v="广东十如仕纺织科技有限公司"/>
    <s v="Guangdong Shirushi Textile Technology Co., Ltd"/>
    <s v="外商投资企业"/>
    <s v="广东十如仕纺织科技有限公司"/>
    <s v="Guangdong Shirushi Textile Technology Co., Ltd"/>
    <s v="外商投资企业"/>
    <s v="是"/>
    <s v="否"/>
    <m/>
    <m/>
    <m/>
    <s v="纺织业Textile"/>
    <n v="441.24"/>
    <s v="低于500万元"/>
    <m/>
    <m/>
    <m/>
    <s v="国富集团内部"/>
    <s v="中国"/>
    <m/>
    <m/>
    <m/>
    <m/>
    <s v="国富会计所广东分所/佛山分所"/>
    <s v="刘方权"/>
    <m/>
    <x v="0"/>
    <s v="新客户新业务"/>
    <s v="审计"/>
    <s v="内地企业境外投资审计业务"/>
    <s v="2022年法定审计"/>
    <s v="中国"/>
    <s v="佛山"/>
    <m/>
    <m/>
    <m/>
    <m/>
    <s v="国富会计所"/>
    <s v="广东分所/佛山分所"/>
    <x v="6"/>
    <m/>
    <m/>
    <n v="9433.9622641509432"/>
    <n v="10000"/>
    <m/>
    <m/>
    <d v="2023-03-13T00:00:00"/>
    <m/>
    <n v="9433.9622641509432"/>
    <m/>
    <n v="10000"/>
    <s v="否"/>
    <m/>
    <m/>
    <m/>
    <m/>
    <n v="2023"/>
    <m/>
    <d v="2023-04-18T00:00:00"/>
    <x v="1"/>
    <n v="10000"/>
    <m/>
    <n v="0"/>
    <m/>
    <m/>
    <m/>
  </r>
  <r>
    <s v="自主"/>
    <d v="2023-03-13T00:00:00"/>
    <s v="广东溢派纺织科技有限公司"/>
    <s v="Guangdong Yipai Textile Technology Co., Ltd"/>
    <s v="外商投资企业"/>
    <s v="广东溢派纺织科技有限公司"/>
    <s v="Guangdong Yipai Textile Technology Co., Ltd"/>
    <s v="外商投资企业"/>
    <s v="是"/>
    <s v="否"/>
    <m/>
    <m/>
    <m/>
    <s v="纺织业Textile"/>
    <n v="122.59"/>
    <s v="低于500万元"/>
    <m/>
    <m/>
    <m/>
    <s v="国富集团内部"/>
    <s v="中国"/>
    <m/>
    <m/>
    <m/>
    <m/>
    <s v="国富会计所广东分所/佛山分所"/>
    <s v="刘方权"/>
    <m/>
    <x v="0"/>
    <s v="新客户新业务"/>
    <s v="审计"/>
    <s v="内地企业境外投资审计业务"/>
    <s v="2022年法定审计"/>
    <s v="中国"/>
    <s v="佛山"/>
    <m/>
    <m/>
    <m/>
    <m/>
    <s v="国富会计所"/>
    <s v="广东分所/佛山分所"/>
    <x v="6"/>
    <m/>
    <m/>
    <n v="9433.9622641509432"/>
    <n v="10000"/>
    <m/>
    <m/>
    <d v="2023-03-13T00:00:00"/>
    <m/>
    <n v="9433.9622641509432"/>
    <m/>
    <n v="10000"/>
    <s v="否"/>
    <m/>
    <m/>
    <m/>
    <m/>
    <n v="2023"/>
    <m/>
    <d v="2023-04-18T00:00:00"/>
    <x v="1"/>
    <n v="10000"/>
    <m/>
    <n v="0"/>
    <m/>
    <m/>
    <m/>
  </r>
  <r>
    <s v="自主"/>
    <d v="2023-02-22T00:00:00"/>
    <s v="伽玛卫生消毒用品（佛山）有限公司"/>
    <s v="Gamma Sanitary Disinfection Products (Foshan) Co., Ltd"/>
    <s v="外商投资企业"/>
    <s v="伽玛卫生消毒用品（佛山）有限公司"/>
    <s v="Gamma Sanitary Disinfection Products (Foshan) Co., Ltd"/>
    <s v="外商投资企业"/>
    <s v="否"/>
    <s v="否"/>
    <m/>
    <m/>
    <m/>
    <s v="零售Retail"/>
    <n v="4891.6899999999996"/>
    <s v="1000万元（含）至5000万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20754.716981132075"/>
    <n v="22000"/>
    <m/>
    <m/>
    <d v="2023-02-22T00:00:00"/>
    <m/>
    <n v="20754.716981132075"/>
    <m/>
    <n v="22000"/>
    <s v="否"/>
    <m/>
    <m/>
    <m/>
    <m/>
    <n v="2023"/>
    <m/>
    <d v="2023-03-10T00:00:00"/>
    <x v="1"/>
    <n v="22000"/>
    <m/>
    <n v="0"/>
    <m/>
    <m/>
    <m/>
  </r>
  <r>
    <s v="自主"/>
    <d v="2023-12-04T00:00:00"/>
    <s v="佛山市尼罗建材有限公司"/>
    <s v="Foshan Niro Ceramic Building Material Co.,Ltd."/>
    <s v="外商投资企业"/>
    <s v="佛山市尼罗建材有限公司"/>
    <s v="Foshan Niro Ceramic Building Material Co.,Ltd."/>
    <s v="外商投资企业"/>
    <s v="是"/>
    <s v="否"/>
    <m/>
    <m/>
    <m/>
    <s v="建筑Construction"/>
    <n v="14904.47"/>
    <s v="1亿元（含）至3.65亿元（5000万美元）"/>
    <m/>
    <m/>
    <m/>
    <s v="国富集团内部"/>
    <s v="中国"/>
    <m/>
    <m/>
    <m/>
    <m/>
    <s v="国富会计所广东分所/佛山分所"/>
    <s v="刘方权"/>
    <m/>
    <x v="0"/>
    <s v="老客户老业务"/>
    <s v="审计"/>
    <s v="内地企业境外投资审计业务"/>
    <s v="2023年IFRS审计支持，合作方境外所出具报告"/>
    <s v="中国"/>
    <s v="佛山"/>
    <m/>
    <m/>
    <m/>
    <m/>
    <s v="国富会计所"/>
    <s v="广东分所/佛山分所"/>
    <x v="6"/>
    <m/>
    <m/>
    <n v="103773.58490566038"/>
    <n v="110000"/>
    <m/>
    <m/>
    <d v="2023-12-04T00:00:00"/>
    <s v="合同未标明日期，用系统登记日期"/>
    <n v="103773.58490566038"/>
    <m/>
    <n v="110000"/>
    <s v="否"/>
    <m/>
    <m/>
    <m/>
    <m/>
    <n v="2024"/>
    <m/>
    <m/>
    <x v="2"/>
    <n v="110000"/>
    <m/>
    <n v="0"/>
    <m/>
    <m/>
    <m/>
  </r>
  <r>
    <s v="对内-延续"/>
    <d v="2023-09-25T00:00:00"/>
    <s v="恩坦华汽车零部件（镇江）有限公司"/>
    <s v="Inteva Products Zhenjiang Co., Ltd."/>
    <s v="外商投资企业"/>
    <s v="恩坦华汽车零部件（镇江）有限公司"/>
    <s v="Inteva Products Zhenjiang Co., Ltd."/>
    <s v="外商投资企业"/>
    <s v="否"/>
    <s v="否"/>
    <m/>
    <m/>
    <m/>
    <s v="汽车Automibles "/>
    <n v="95844"/>
    <s v="7.3亿元（含）至36.5亿元（5亿美元）"/>
    <m/>
    <m/>
    <m/>
    <s v="Crowe Global"/>
    <s v="美国"/>
    <s v="Crowe LLP"/>
    <m/>
    <m/>
    <m/>
    <m/>
    <m/>
    <m/>
    <x v="0"/>
    <s v="老客户老业务"/>
    <s v="审计"/>
    <s v="其他境外审计业务"/>
    <s v="2023年美国会计准则审计，根据美国所指令编制底稿，无需出具报告"/>
    <s v="中国"/>
    <s v="江苏镇江"/>
    <m/>
    <m/>
    <m/>
    <m/>
    <s v="国富会计所"/>
    <s v="上海分所"/>
    <x v="4"/>
    <s v="许丽英"/>
    <m/>
    <n v="215180"/>
    <n v="228090.80000000002"/>
    <m/>
    <m/>
    <d v="2023-09-25T00:00:00"/>
    <m/>
    <n v="215180"/>
    <m/>
    <n v="228090.80000000002"/>
    <s v="否"/>
    <m/>
    <m/>
    <m/>
    <m/>
    <n v="2024"/>
    <m/>
    <m/>
    <x v="2"/>
    <n v="228090.80000000002"/>
    <m/>
    <n v="0"/>
    <m/>
    <m/>
    <m/>
  </r>
  <r>
    <s v="对内-延续"/>
    <d v="2023-09-18T00:00:00"/>
    <s v="上海恩坦华汽车门系统有限公司"/>
    <s v="Shanghai Inteva Automotive Door Systems Co., Ltd. "/>
    <s v="外商投资企业"/>
    <s v="上海恩坦华汽车门系统有限公司"/>
    <s v="Shanghai Inteva Automotive Door Systems Co., Ltd. "/>
    <s v="外商投资企业"/>
    <s v="否"/>
    <s v="否"/>
    <m/>
    <m/>
    <m/>
    <s v="汽车Automibles "/>
    <n v="87735"/>
    <s v="7.3亿元（含）至36.5亿元（5亿美元）"/>
    <m/>
    <m/>
    <m/>
    <s v="Crowe Global"/>
    <s v="美国"/>
    <s v="Crowe LLP"/>
    <m/>
    <m/>
    <m/>
    <m/>
    <m/>
    <m/>
    <x v="0"/>
    <s v="老客户老业务"/>
    <s v="审计"/>
    <s v="其他境外审计业务"/>
    <s v="2023年美国会计准则审计，根据美国所指令编制底稿，无需出具报告"/>
    <s v="中国"/>
    <s v="上海"/>
    <m/>
    <m/>
    <m/>
    <m/>
    <s v="国富会计所"/>
    <s v="上海分所"/>
    <x v="4"/>
    <s v="许丽英"/>
    <m/>
    <n v="211660.37735849054"/>
    <n v="224360"/>
    <m/>
    <m/>
    <d v="2023-09-18T00:00:00"/>
    <s v="合同未标明日期，用系统登记日期"/>
    <n v="211660.37735849054"/>
    <m/>
    <n v="224360"/>
    <s v="否"/>
    <m/>
    <m/>
    <m/>
    <m/>
    <n v="2024"/>
    <m/>
    <m/>
    <x v="2"/>
    <n v="224360"/>
    <m/>
    <n v="0"/>
    <m/>
    <m/>
    <m/>
  </r>
  <r>
    <s v="对内-延续"/>
    <d v="2023-01-01T00:00:00"/>
    <s v="北京中盛浩宇文化传播有限公司"/>
    <s v=" Beijing Vast Universe Culture Communication Co., Ltd."/>
    <s v="外商投资企业"/>
    <s v="北京中盛浩宇文化传播有限公司"/>
    <s v=" Beijing Vast Universe Culture Communication Co., Ltd."/>
    <s v="外商投资企业"/>
    <s v="否"/>
    <s v="否"/>
    <m/>
    <m/>
    <m/>
    <s v="专业服务Professional Services"/>
    <n v="426"/>
    <s v="低于500万元"/>
    <m/>
    <m/>
    <m/>
    <s v="Crowe Global"/>
    <s v="新加坡"/>
    <s v="Crowe Horwath First Trust LLP"/>
    <s v=" mabeline.wong "/>
    <m/>
    <s v="mabeline.wong@crowe.sg "/>
    <m/>
    <m/>
    <m/>
    <x v="0"/>
    <s v="老客户老业务"/>
    <s v="审计"/>
    <s v="其他境外审计业务"/>
    <s v="2022年报审计"/>
    <s v="中国"/>
    <s v="北京"/>
    <m/>
    <m/>
    <m/>
    <m/>
    <s v="国富会计所"/>
    <s v="北京执业中心"/>
    <x v="3"/>
    <s v="佟锐"/>
    <m/>
    <n v="47169.811320754714"/>
    <n v="50000"/>
    <m/>
    <m/>
    <d v="2023-01-01T00:00:00"/>
    <s v="合同未标明日期"/>
    <n v="47169.811320754714"/>
    <m/>
    <n v="50000"/>
    <s v="否"/>
    <m/>
    <m/>
    <m/>
    <m/>
    <n v="2023"/>
    <m/>
    <d v="2023-02-25T00:00:00"/>
    <x v="1"/>
    <n v="50000"/>
    <m/>
    <n v="0"/>
    <m/>
    <m/>
    <s v="LC"/>
  </r>
  <r>
    <s v="对内-延续"/>
    <d v="2023-01-01T00:00:00"/>
    <s v="天阶云台万润（修武）房地产开发有限公司"/>
    <s v="Tianjie Yuntai WanRun (Xiuwu) Property Development Co., Ltd"/>
    <s v="外商投资企业"/>
    <s v="天阶云台万润（修武）房地产开发有限公司"/>
    <s v="Tianjie Yuntai WanRun (Xiuwu) Property Development Co., Ltd"/>
    <s v="外商投资企业"/>
    <s v="否"/>
    <s v="否"/>
    <m/>
    <m/>
    <s v="未知收入"/>
    <s v="房地产Real Estate"/>
    <n v="0"/>
    <s v="低于500万元"/>
    <m/>
    <m/>
    <m/>
    <s v="Crowe Global"/>
    <s v="新加坡"/>
    <s v="Crowe Horwath First Trust LLP"/>
    <m/>
    <m/>
    <m/>
    <m/>
    <m/>
    <m/>
    <x v="0"/>
    <s v="老客户老业务"/>
    <s v="审计"/>
    <s v="其他境外审计业务"/>
    <s v="2022年报审计"/>
    <s v="中国"/>
    <s v="河北"/>
    <m/>
    <m/>
    <m/>
    <m/>
    <s v="国富会计所"/>
    <s v="北京执业中心"/>
    <x v="3"/>
    <s v="佟锐"/>
    <m/>
    <n v="15000"/>
    <n v="15900"/>
    <m/>
    <m/>
    <d v="2023-01-01T00:00:00"/>
    <s v="合同未标明日期"/>
    <n v="15000"/>
    <m/>
    <n v="15900"/>
    <s v="否"/>
    <m/>
    <m/>
    <m/>
    <m/>
    <n v="2023"/>
    <m/>
    <d v="2023-02-25T00:00:00"/>
    <x v="1"/>
    <n v="15900"/>
    <m/>
    <n v="0"/>
    <m/>
    <m/>
    <s v="LC"/>
  </r>
  <r>
    <s v="对内-延续"/>
    <d v="2022-12-26T00:00:00"/>
    <s v="世界动物保护协会（英国）北京代表处"/>
    <s v="World Animal Protection Association (UK) Beijing Representative Office"/>
    <s v="外资代表处"/>
    <s v="世界动物保护协会（英国）北京代表处"/>
    <s v="World Animal Protection Association (UK) Beijing Representative Office"/>
    <s v="外资代表处"/>
    <s v="否"/>
    <s v="否"/>
    <m/>
    <m/>
    <m/>
    <s v="非盈利及慈善机构Not for Profit/Charities"/>
    <n v="883.5"/>
    <s v="500万元（含）至1000万元"/>
    <m/>
    <m/>
    <m/>
    <s v="Crowe Global"/>
    <s v="英国"/>
    <s v="Crowe U.K. LLP"/>
    <m/>
    <m/>
    <m/>
    <m/>
    <m/>
    <m/>
    <x v="0"/>
    <s v="老客户老业务"/>
    <s v="审计"/>
    <s v="其他境外审计业务"/>
    <s v="2022年报审计"/>
    <s v="中国"/>
    <s v="北京"/>
    <m/>
    <m/>
    <m/>
    <m/>
    <s v="国富会计所"/>
    <s v="北京执业中心"/>
    <x v="3"/>
    <s v="佟锐"/>
    <m/>
    <n v="28301.886792452828"/>
    <n v="30000"/>
    <m/>
    <m/>
    <d v="2022-12-26T00:00:00"/>
    <s v="合同未标明日期，用系统登记日期"/>
    <n v="28301.886792452828"/>
    <n v="1800"/>
    <n v="31800"/>
    <s v="否"/>
    <m/>
    <m/>
    <m/>
    <m/>
    <n v="2023"/>
    <m/>
    <d v="2023-01-25T00:00:00"/>
    <x v="1"/>
    <n v="31800"/>
    <m/>
    <n v="0"/>
    <m/>
    <m/>
    <s v="LC"/>
  </r>
  <r>
    <s v="对内-延续"/>
    <d v="2023-01-01T00:00:00"/>
    <s v="因福来科技（深圳）有限公司"/>
    <s v="Infoline Technology (Shenzhen) Co., Ltd"/>
    <s v="外商投资企业"/>
    <s v="因福来科技（深圳）有限公司"/>
    <s v="Infoline Technology (Shenzhen) Co., Ltd"/>
    <s v="外商投资企业"/>
    <s v="否"/>
    <s v="否"/>
    <m/>
    <m/>
    <m/>
    <s v="科技与通讯Technology &amp; Telecommunications"/>
    <n v="1663.3"/>
    <s v="1000万元（含）至5000万元"/>
    <m/>
    <m/>
    <m/>
    <s v="Crowe Global"/>
    <s v="马来西亚"/>
    <s v="Crowe Malaysia PLT"/>
    <m/>
    <m/>
    <m/>
    <m/>
    <m/>
    <m/>
    <x v="0"/>
    <s v="老客户老业务"/>
    <s v="审计"/>
    <s v="其他境外审计业务"/>
    <s v="2022年报审计"/>
    <s v="中国"/>
    <s v="深圳"/>
    <m/>
    <m/>
    <m/>
    <m/>
    <s v="国富会计所"/>
    <s v="北京执业中心"/>
    <x v="3"/>
    <s v="佟锐"/>
    <m/>
    <n v="60000"/>
    <n v="63600"/>
    <m/>
    <m/>
    <d v="2023-01-10T00:00:00"/>
    <s v="系统登记日期"/>
    <n v="60000"/>
    <m/>
    <n v="63600"/>
    <s v="否"/>
    <m/>
    <m/>
    <m/>
    <m/>
    <n v="2023"/>
    <m/>
    <d v="2023-03-10T00:00:00"/>
    <x v="1"/>
    <n v="63600"/>
    <m/>
    <n v="0"/>
    <m/>
    <m/>
    <s v="LC"/>
  </r>
  <r>
    <s v="对内-延续"/>
    <d v="2023-01-01T00:00:00"/>
    <s v="河北蒙特费罗导轨有限公司"/>
    <s v="Hebei Monteferro Guide Rails Co., Ltd."/>
    <s v="外商投资企业"/>
    <s v="河北蒙特费罗导轨有限公司"/>
    <s v="Hebei Monteferro Guide Rails Co., Ltd."/>
    <s v="外商投资企业"/>
    <s v="否"/>
    <s v="否"/>
    <m/>
    <m/>
    <m/>
    <s v="制造Manufacturing"/>
    <n v="16844"/>
    <s v="1亿元（含）至3.65亿元（5000万美元）"/>
    <m/>
    <m/>
    <m/>
    <s v="Crowe Global"/>
    <s v="意大利"/>
    <s v="Crowe Bompani"/>
    <s v="Giovanni Paschero "/>
    <m/>
    <s v="g.paschero@crowebompani.it"/>
    <m/>
    <m/>
    <m/>
    <x v="0"/>
    <s v="老客户老业务"/>
    <s v="审计"/>
    <s v="其他境外审计业务"/>
    <s v="2022年报审计"/>
    <s v="中国"/>
    <s v="沧州"/>
    <m/>
    <m/>
    <m/>
    <m/>
    <s v="国富会计所"/>
    <s v="北京执业中心"/>
    <x v="3"/>
    <s v="佟锐"/>
    <m/>
    <n v="47169.811320754714"/>
    <n v="50000"/>
    <m/>
    <m/>
    <d v="2023-03-30T00:00:00"/>
    <s v="合同未标明日期，用系统登记日期"/>
    <n v="47169.811320754714"/>
    <m/>
    <n v="50000"/>
    <s v="否"/>
    <m/>
    <m/>
    <m/>
    <m/>
    <n v="2023"/>
    <m/>
    <d v="2023-04-15T00:00:00"/>
    <x v="1"/>
    <n v="50000"/>
    <m/>
    <n v="0"/>
    <m/>
    <m/>
    <s v="LC"/>
  </r>
  <r>
    <s v="自主"/>
    <d v="2023-01-01T00:00:00"/>
    <s v="北京福泰克环保科技有限公司"/>
    <s v="Beijing Fuel Tech Environmental Technologies Co., Ltd."/>
    <s v="外商投资企业"/>
    <s v="北京福泰克环保科技有限公司"/>
    <s v="Beijing Fuel Tech Environmental Technologies Co., Ltd."/>
    <s v="外商投资企业"/>
    <s v="否"/>
    <s v="否"/>
    <m/>
    <m/>
    <m/>
    <s v="制造Manufacturing"/>
    <n v="2"/>
    <s v="低于500万元"/>
    <m/>
    <m/>
    <m/>
    <s v="国富集团内部"/>
    <s v="中国"/>
    <m/>
    <m/>
    <m/>
    <m/>
    <s v="国富会计所北京执业中心"/>
    <s v="佟锐"/>
    <s v="王佳佳延续业务"/>
    <x v="0"/>
    <s v="老客户老业务"/>
    <s v="审计"/>
    <s v="其他境外审计业务"/>
    <s v="2022年报审计"/>
    <s v="中国"/>
    <s v="北京"/>
    <m/>
    <m/>
    <m/>
    <m/>
    <s v="国富会计所"/>
    <s v="北京执业中心"/>
    <x v="3"/>
    <s v="佟锐"/>
    <m/>
    <n v="25000"/>
    <n v="26500"/>
    <m/>
    <m/>
    <d v="2023-03-30T00:00:00"/>
    <s v="系统登记日期"/>
    <n v="25000"/>
    <m/>
    <n v="26500"/>
    <s v="否"/>
    <m/>
    <m/>
    <m/>
    <m/>
    <n v="2023"/>
    <m/>
    <d v="2023-03-15T00:00:00"/>
    <x v="1"/>
    <n v="26500"/>
    <m/>
    <n v="0"/>
    <m/>
    <m/>
    <s v="LC"/>
  </r>
  <r>
    <s v="自主"/>
    <d v="2023-01-01T00:00:00"/>
    <s v="安比贸易（深圳）有限公司"/>
    <s v="AB Technologies Co., Ltd."/>
    <s v="外商投资企业"/>
    <s v="安比贸易（深圳）有限公司"/>
    <s v="AB Technologies Co., Ltd."/>
    <s v="外商投资企业"/>
    <s v="否"/>
    <s v="否"/>
    <m/>
    <m/>
    <m/>
    <s v="科技与通讯Technology &amp; Telecommunications"/>
    <n v="6880"/>
    <s v="5000万元（含）至1亿元"/>
    <m/>
    <m/>
    <m/>
    <s v="国富集团内部"/>
    <s v="中国"/>
    <m/>
    <m/>
    <m/>
    <m/>
    <s v="国富会计所北京执业中心"/>
    <s v="佟锐"/>
    <s v="王佳佳延续业务"/>
    <x v="0"/>
    <s v="老客户老业务"/>
    <s v="审计"/>
    <s v="其他境外审计业务"/>
    <s v="2022年报审计"/>
    <s v="中国"/>
    <s v="深圳"/>
    <m/>
    <m/>
    <m/>
    <m/>
    <s v="国富会计所"/>
    <s v="北京执业中心"/>
    <x v="3"/>
    <s v="佟锐"/>
    <m/>
    <n v="62000"/>
    <n v="65720"/>
    <m/>
    <m/>
    <d v="2023-03-15T00:00:00"/>
    <s v="系统登记日期"/>
    <n v="62000"/>
    <m/>
    <n v="65720"/>
    <s v="否"/>
    <m/>
    <m/>
    <m/>
    <m/>
    <n v="2023"/>
    <m/>
    <d v="2023-03-15T00:00:00"/>
    <x v="1"/>
    <n v="65720"/>
    <m/>
    <n v="0"/>
    <m/>
    <m/>
    <s v="LC"/>
  </r>
  <r>
    <s v="对内-延续"/>
    <d v="2023-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s v="英国"/>
    <s v="Crowe U.K. LLP"/>
    <s v="Laurence Field "/>
    <s v="International Liaison Partner"/>
    <s v="laurence.field@crowe.co.uk_x000a_+442078427100"/>
    <m/>
    <m/>
    <m/>
    <x v="0"/>
    <s v="老客户老业务"/>
    <s v="审计"/>
    <s v="其他境外审计业务"/>
    <s v="2022年报审计"/>
    <s v="中国"/>
    <s v="深圳"/>
    <m/>
    <m/>
    <m/>
    <m/>
    <s v="国富会计所"/>
    <s v="北京执业中心"/>
    <x v="3"/>
    <s v="佟锐"/>
    <m/>
    <n v="35000"/>
    <n v="37100"/>
    <m/>
    <m/>
    <d v="2023-01-01T00:00:00"/>
    <s v="合同未标明日期"/>
    <n v="35000"/>
    <m/>
    <n v="37100"/>
    <s v="否"/>
    <m/>
    <m/>
    <m/>
    <m/>
    <n v="2023"/>
    <m/>
    <d v="2023-04-15T00:00:00"/>
    <x v="1"/>
    <n v="37100"/>
    <m/>
    <n v="0"/>
    <m/>
    <m/>
    <s v="LC"/>
  </r>
  <r>
    <s v="对内-延续"/>
    <d v="2023-01-01T00:00:00"/>
    <s v="天津峰利蒙瑞特实业有限公司"/>
    <s v="Tianjin Fengli Merit Co., Ltd"/>
    <s v="外商投资企业"/>
    <s v="天津峰利蒙瑞特实业有限公司"/>
    <s v="Tianjin Fengli Merit Co., Ltd"/>
    <s v="外商投资企业"/>
    <s v="否"/>
    <s v="否"/>
    <m/>
    <m/>
    <m/>
    <s v="制造Manufacturing"/>
    <n v="25495"/>
    <s v="1亿元（含）至3.65亿元（5000万美元）"/>
    <m/>
    <m/>
    <m/>
    <s v="Crowe Global"/>
    <s v="意大利"/>
    <s v="Crowe Bompani"/>
    <s v="Giovanni Paschero "/>
    <m/>
    <s v="g.paschero@crowebompani.it"/>
    <m/>
    <m/>
    <m/>
    <x v="0"/>
    <s v="老客户老业务"/>
    <s v="审计"/>
    <s v="其他境外审计业务"/>
    <s v="2022年报审计"/>
    <s v="中国"/>
    <s v="天津"/>
    <m/>
    <m/>
    <m/>
    <m/>
    <s v="国富会计所"/>
    <s v="北京执业中心"/>
    <x v="3"/>
    <s v="佟锐"/>
    <m/>
    <n v="80188.679245283012"/>
    <n v="85000"/>
    <m/>
    <m/>
    <d v="2023-03-27T00:00:00"/>
    <s v="系统登记日期"/>
    <n v="80188.679245283012"/>
    <m/>
    <n v="85000"/>
    <s v="否"/>
    <m/>
    <m/>
    <m/>
    <m/>
    <n v="2023"/>
    <m/>
    <d v="2023-04-15T00:00:00"/>
    <x v="1"/>
    <n v="85000"/>
    <m/>
    <n v="0"/>
    <m/>
    <m/>
    <s v="LC"/>
  </r>
  <r>
    <s v="对内-延续"/>
    <d v="2023-01-01T00:00:00"/>
    <s v="埃赋隆半导体（上海）有限公司"/>
    <s v="Ampleon Semiconductors (Shanghai) Co., Ltd."/>
    <s v="外商投资企业"/>
    <s v="埃赋隆半导体（上海）有限公司"/>
    <s v="Ampleon Semiconductors (Shanghai) Co., Ltd."/>
    <s v="外商投资企业"/>
    <s v="否"/>
    <s v="否"/>
    <m/>
    <m/>
    <m/>
    <s v="专业服务Professional Services"/>
    <n v="10000"/>
    <s v="1亿元（含）至3.65亿元（5000万美元）"/>
    <m/>
    <m/>
    <m/>
    <s v="Crowe Global"/>
    <s v="荷兰"/>
    <s v="Crowe Foederer B.V."/>
    <s v="Hugo Everaerd"/>
    <s v="International Liaison Partner"/>
    <s v="_x000a_h.everaerd@crowefoederer.nl_x000a_+31205646000"/>
    <m/>
    <m/>
    <m/>
    <x v="0"/>
    <s v="老客户老业务"/>
    <s v="财务外包"/>
    <s v="⑦其他"/>
    <s v="2023年财务外包服务：会计，税务"/>
    <s v="中国"/>
    <s v="上海"/>
    <m/>
    <m/>
    <m/>
    <m/>
    <s v="咨询公司"/>
    <s v="北京总部"/>
    <x v="8"/>
    <s v="刘胜春"/>
    <m/>
    <n v="441176.83962264151"/>
    <n v="467647.45"/>
    <m/>
    <m/>
    <d v="2023-01-01T00:00:00"/>
    <s v="估计日期"/>
    <n v="441176.83962264151"/>
    <m/>
    <n v="467647.45"/>
    <s v="否"/>
    <m/>
    <m/>
    <m/>
    <m/>
    <n v="2023"/>
    <m/>
    <m/>
    <x v="1"/>
    <n v="467647.45"/>
    <m/>
    <n v="0"/>
    <m/>
    <m/>
    <m/>
  </r>
  <r>
    <s v="对内-延续"/>
    <d v="2023-01-01T00:00:00"/>
    <s v="北京声航软件开发有限公司"/>
    <s v="Beijing SoundHound Software Developmets Co.,Ltd"/>
    <s v="外商投资企业"/>
    <s v="北京声航软件开发有限公司"/>
    <s v="Beijing SoundHound Software Developmets Co.,Ltd"/>
    <s v="外商投资企业"/>
    <s v="否"/>
    <s v="否"/>
    <m/>
    <m/>
    <m/>
    <s v="专业服务Professional Services"/>
    <n v="800"/>
    <s v="500万元（含）至1000万元"/>
    <m/>
    <m/>
    <m/>
    <s v="Crowe Global"/>
    <s v="美国"/>
    <s v="Crowe LLP"/>
    <s v="William Brewer"/>
    <s v="International Liaison Partner"/>
    <s v="bill.brewer@crowe.com_x000a_+12163165985"/>
    <m/>
    <m/>
    <m/>
    <x v="0"/>
    <s v="老客户老业务"/>
    <s v="财务外包"/>
    <m/>
    <s v="会计，税务，薪酬"/>
    <s v="中国"/>
    <s v="北京"/>
    <m/>
    <m/>
    <m/>
    <m/>
    <s v="咨询公司"/>
    <s v="北京总部"/>
    <x v="8"/>
    <s v="刘胜春"/>
    <m/>
    <n v="305097.45283018867"/>
    <n v="323403.3"/>
    <m/>
    <m/>
    <d v="2023-01-01T00:00:00"/>
    <s v="估计日期"/>
    <n v="305097.45283018867"/>
    <m/>
    <n v="323403.3"/>
    <s v="否"/>
    <m/>
    <m/>
    <m/>
    <m/>
    <n v="2023"/>
    <m/>
    <m/>
    <x v="1"/>
    <n v="323403.3"/>
    <m/>
    <n v="0"/>
    <m/>
    <m/>
    <m/>
  </r>
  <r>
    <s v="对内-延续"/>
    <d v="2023-01-01T00:00:00"/>
    <s v="北京尤尼康环球科技有限公司"/>
    <s v="Beijing UNICOM Global Technology Co. Ltd."/>
    <s v="外商投资企业"/>
    <s v="北京尤尼康环球科技有限公司"/>
    <s v="Beijing UNICOM Global Technology Co. Ltd."/>
    <s v="外商投资企业"/>
    <s v="否"/>
    <s v="否"/>
    <m/>
    <m/>
    <m/>
    <s v="专业服务Professional Services"/>
    <n v="2000"/>
    <s v="1000万元（含）至5000万元"/>
    <m/>
    <m/>
    <m/>
    <s v="Crowe Global"/>
    <s v="美国"/>
    <s v="Crowe LLP"/>
    <s v="William Brewer"/>
    <s v="International Liaison Partner"/>
    <s v="bill.brewer@crowe.com_x000a_+12163165985"/>
    <m/>
    <m/>
    <m/>
    <x v="0"/>
    <s v="老客户老业务"/>
    <s v="财务外包"/>
    <m/>
    <s v="2023年财务外包：会计，税务"/>
    <s v="中国"/>
    <s v="北京"/>
    <m/>
    <m/>
    <m/>
    <m/>
    <s v="咨询公司"/>
    <s v="北京总部"/>
    <x v="8"/>
    <s v="刘胜春"/>
    <m/>
    <n v="233330.55660377358"/>
    <n v="247330.39"/>
    <m/>
    <m/>
    <d v="2023-01-01T00:00:00"/>
    <s v="估计日期"/>
    <n v="233330.55660377358"/>
    <m/>
    <n v="247330.39"/>
    <s v="否"/>
    <m/>
    <m/>
    <m/>
    <m/>
    <n v="2023"/>
    <m/>
    <m/>
    <x v="1"/>
    <n v="247330.39"/>
    <m/>
    <n v="0"/>
    <m/>
    <m/>
    <m/>
  </r>
  <r>
    <s v="对内-延续"/>
    <d v="2023-01-01T00:00:00"/>
    <s v="贝纳得（济南）清洁技术有限公司"/>
    <s v="Benetech Jinan Clean Tech Co., Ltd"/>
    <s v="外商投资企业"/>
    <s v="贝纳得（济南）清洁技术有限公司"/>
    <s v="Benetech Jinan Clean Tech Co., Ltd"/>
    <s v="外商投资企业"/>
    <s v="否"/>
    <s v="否"/>
    <m/>
    <m/>
    <m/>
    <s v="制造Manufacturing"/>
    <n v="150"/>
    <s v="低于500万元"/>
    <m/>
    <m/>
    <m/>
    <s v="Crowe Global"/>
    <s v="美国"/>
    <s v="Crowe LLP"/>
    <s v="William Brewer"/>
    <s v="International Liaison Partner"/>
    <s v="bill.brewer@crowe.com_x000a_+12163165985"/>
    <m/>
    <m/>
    <m/>
    <x v="0"/>
    <s v="老客户老业务"/>
    <s v="财务外包"/>
    <m/>
    <s v="2023年财务外包：会计，税务"/>
    <s v="中国"/>
    <s v="济南"/>
    <m/>
    <m/>
    <m/>
    <m/>
    <s v="咨询公司"/>
    <s v="北京总部"/>
    <x v="8"/>
    <s v="刘胜春"/>
    <m/>
    <n v="100477.89"/>
    <n v="106506.56"/>
    <m/>
    <m/>
    <d v="2023-01-01T00:00:00"/>
    <s v="估计日期"/>
    <n v="100477.89"/>
    <m/>
    <n v="106506.56"/>
    <s v="否"/>
    <m/>
    <m/>
    <m/>
    <m/>
    <n v="2023"/>
    <m/>
    <m/>
    <x v="1"/>
    <n v="106506.56"/>
    <m/>
    <n v="0"/>
    <m/>
    <m/>
    <m/>
  </r>
  <r>
    <s v="对内-延续"/>
    <d v="2023-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s v="英国"/>
    <s v="Crowe U.K. LLP"/>
    <s v="Laurence Field "/>
    <s v="International Liaison Partner"/>
    <s v="laurence.field@crowe.co.uk_x000a_+442078427100"/>
    <m/>
    <m/>
    <m/>
    <x v="0"/>
    <s v="老客户新业务"/>
    <s v="其他"/>
    <s v="⑦其他"/>
    <s v="监事变更"/>
    <s v="中国"/>
    <s v="深圳"/>
    <m/>
    <m/>
    <m/>
    <m/>
    <s v="咨询公司"/>
    <s v="北京总部"/>
    <x v="8"/>
    <s v="刘胜春"/>
    <m/>
    <n v="5000"/>
    <n v="5300"/>
    <m/>
    <m/>
    <d v="2023-01-01T00:00:00"/>
    <s v="估计日期"/>
    <n v="5000"/>
    <m/>
    <n v="5300"/>
    <s v="否"/>
    <m/>
    <m/>
    <m/>
    <m/>
    <n v="2023"/>
    <m/>
    <m/>
    <x v="1"/>
    <n v="5300"/>
    <m/>
    <n v="0"/>
    <m/>
    <m/>
    <m/>
  </r>
  <r>
    <s v="自主"/>
    <d v="2023-01-01T00:00:00"/>
    <s v="博移科技（上海）有限公司"/>
    <s v="BOA Technology (Shanghai) Ltd."/>
    <s v="外商投资企业"/>
    <s v="博移科技（上海）有限公司"/>
    <s v="BOA Technology (Shanghai) Ltd."/>
    <s v="外商投资企业"/>
    <s v="否"/>
    <s v="否"/>
    <m/>
    <m/>
    <s v="清算"/>
    <s v="纺织业Textile"/>
    <n v="0"/>
    <s v="低于500万元"/>
    <m/>
    <m/>
    <m/>
    <s v="其他合作单位"/>
    <s v="中国"/>
    <m/>
    <m/>
    <m/>
    <m/>
    <s v="Klaus Chen"/>
    <s v="Klaus Chen"/>
    <m/>
    <x v="0"/>
    <s v="老客户老业务"/>
    <s v="其他"/>
    <m/>
    <s v="海关报关数据协助"/>
    <s v="中国"/>
    <s v="上海"/>
    <m/>
    <m/>
    <m/>
    <m/>
    <s v="咨询公司"/>
    <s v="北京总部"/>
    <x v="8"/>
    <s v="刘胜春"/>
    <m/>
    <n v="6043.5283018867922"/>
    <n v="6406.14"/>
    <m/>
    <m/>
    <d v="2023-01-01T00:00:00"/>
    <s v="估计日期"/>
    <n v="6043.5283018867922"/>
    <m/>
    <n v="6406.14"/>
    <s v="否"/>
    <m/>
    <m/>
    <m/>
    <m/>
    <n v="2023"/>
    <m/>
    <m/>
    <x v="1"/>
    <n v="6406.14"/>
    <m/>
    <n v="0"/>
    <m/>
    <m/>
    <m/>
  </r>
  <r>
    <s v="自主"/>
    <d v="2023-01-01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m/>
    <m/>
    <m/>
    <s v="国富集团内部"/>
    <s v="中国"/>
    <m/>
    <m/>
    <m/>
    <m/>
    <s v="咨询公司"/>
    <s v="刘胜春"/>
    <m/>
    <x v="0"/>
    <s v="老客户新业务"/>
    <s v="财务外包"/>
    <m/>
    <s v="会计，税务，薪酬"/>
    <s v="中国"/>
    <s v="北京"/>
    <m/>
    <m/>
    <m/>
    <m/>
    <s v="咨询公司"/>
    <s v="北京总部"/>
    <x v="8"/>
    <s v="刘胜春"/>
    <m/>
    <n v="114956.24528301886"/>
    <n v="121853.62"/>
    <m/>
    <m/>
    <d v="2023-01-01T00:00:00"/>
    <s v="估计日期"/>
    <n v="114956.24528301886"/>
    <m/>
    <n v="121853.62"/>
    <s v="否"/>
    <m/>
    <m/>
    <m/>
    <m/>
    <n v="2023"/>
    <m/>
    <m/>
    <x v="1"/>
    <n v="121853.62"/>
    <m/>
    <n v="0"/>
    <m/>
    <m/>
    <m/>
  </r>
  <r>
    <s v="对内-延续"/>
    <d v="2023-01-01T00:00:00"/>
    <s v="巨溪商务信息咨询（上海）有限公司"/>
    <s v="Global Collect Services China Limited"/>
    <s v="外商投资企业"/>
    <s v="巨溪商务信息咨询（上海）有限公司"/>
    <s v="Global Collect Services China Limited"/>
    <s v="外商投资企业"/>
    <s v="否"/>
    <s v="否"/>
    <m/>
    <m/>
    <m/>
    <s v="专业服务Professional Services"/>
    <n v="2000"/>
    <s v="1000万元（含）至5000万元"/>
    <m/>
    <m/>
    <m/>
    <s v="Crowe Global"/>
    <s v="澳大利亚"/>
    <s v="Crowe Australasia"/>
    <s v="Anthony Patrk"/>
    <s v="International Liaison Partner"/>
    <s v="Anthony.Patrk@crowe.com.au_x000a_+61415906680"/>
    <m/>
    <m/>
    <m/>
    <x v="0"/>
    <s v="老客户老业务"/>
    <s v="财务外包"/>
    <m/>
    <s v="2023年财务外包：会计，税务"/>
    <s v="中国"/>
    <s v="上海"/>
    <m/>
    <m/>
    <m/>
    <m/>
    <s v="咨询公司"/>
    <s v="北京总部"/>
    <x v="8"/>
    <s v="刘胜春"/>
    <m/>
    <n v="187172.22641509434"/>
    <n v="198402.56"/>
    <m/>
    <m/>
    <d v="2023-01-01T00:00:00"/>
    <s v="估计日期"/>
    <n v="187172.22641509434"/>
    <m/>
    <n v="198402.56"/>
    <s v="否"/>
    <m/>
    <m/>
    <m/>
    <m/>
    <n v="2023"/>
    <m/>
    <m/>
    <x v="1"/>
    <n v="198402.56"/>
    <m/>
    <n v="0"/>
    <m/>
    <m/>
    <m/>
  </r>
  <r>
    <s v="自主"/>
    <d v="2023-01-01T00:00:00"/>
    <s v="齐思工业设计咨询（上海）有限公司"/>
    <s v="TEAMS Design Consulting (Shanghai) Co., Ltd."/>
    <s v="外商投资企业"/>
    <s v="齐思工业设计咨询（上海）有限公司"/>
    <s v="TEAMS Design Consulting (Shanghai) Co., Ltd."/>
    <s v="外商投资企业"/>
    <s v="否"/>
    <s v="否"/>
    <m/>
    <m/>
    <m/>
    <s v="专业服务Professional Services"/>
    <n v="900"/>
    <s v="500万元（含）至1000万元"/>
    <m/>
    <m/>
    <m/>
    <s v="国富集团内部"/>
    <s v="中国"/>
    <m/>
    <m/>
    <m/>
    <m/>
    <s v="咨询公司"/>
    <s v="刘胜春"/>
    <m/>
    <x v="0"/>
    <s v="老客户老业务"/>
    <s v="财务外包"/>
    <m/>
    <s v="2023年财务外包：会计，税务"/>
    <s v="中国"/>
    <s v="上海"/>
    <m/>
    <m/>
    <m/>
    <m/>
    <s v="咨询公司"/>
    <s v="北京总部"/>
    <x v="8"/>
    <s v="刘胜春"/>
    <m/>
    <n v="201886.79245283018"/>
    <n v="214000"/>
    <m/>
    <m/>
    <d v="2023-01-01T00:00:00"/>
    <s v="估计日期"/>
    <n v="201886.79245283018"/>
    <m/>
    <n v="214000"/>
    <s v="否"/>
    <m/>
    <m/>
    <m/>
    <m/>
    <n v="2023"/>
    <m/>
    <m/>
    <x v="1"/>
    <n v="214000"/>
    <m/>
    <n v="0"/>
    <m/>
    <m/>
    <m/>
  </r>
  <r>
    <s v="对内-延续"/>
    <d v="2023-01-01T00:00:00"/>
    <s v="数维知识产权咨询（上海）有限责任公司"/>
    <s v="Ebrand Service Shanghai Co., Ltd"/>
    <s v="外商投资企业"/>
    <s v="数维知识产权咨询（上海）有限责任公司"/>
    <s v="Ebrand Service Shanghai Co., Ltd"/>
    <s v="外商投资企业"/>
    <s v="否"/>
    <s v="否"/>
    <m/>
    <m/>
    <m/>
    <s v="专业服务Professional Services"/>
    <n v="100"/>
    <s v="低于500万元"/>
    <m/>
    <m/>
    <m/>
    <s v="Crowe Global"/>
    <s v="德国"/>
    <s v="Crowe BPG"/>
    <s v="Andreas Hoffmann"/>
    <s v="Partner"/>
    <s v="hoffmann@crowe-bpg.de_x000a_+492151508464"/>
    <m/>
    <m/>
    <m/>
    <x v="0"/>
    <s v="老客户老业务"/>
    <s v="财务外包"/>
    <m/>
    <s v="2023年财务外包：会计，税务，薪酬"/>
    <s v="中国"/>
    <s v="上海"/>
    <m/>
    <m/>
    <m/>
    <m/>
    <s v="咨询公司"/>
    <s v="北京总部"/>
    <x v="8"/>
    <s v="刘胜春"/>
    <m/>
    <n v="10576.179245283018"/>
    <n v="11210.75"/>
    <m/>
    <m/>
    <d v="2023-01-01T00:00:00"/>
    <s v="估计日期"/>
    <n v="10576.179245283018"/>
    <m/>
    <n v="11210.75"/>
    <s v="否"/>
    <m/>
    <m/>
    <m/>
    <m/>
    <n v="2023"/>
    <m/>
    <m/>
    <x v="1"/>
    <n v="11210.75"/>
    <m/>
    <n v="0"/>
    <m/>
    <m/>
    <m/>
  </r>
  <r>
    <s v="对内-延续"/>
    <d v="2023-01-01T00:00:00"/>
    <s v="思澎赛企业管理（上海）有限公司"/>
    <s v="Spencer Stuart Star Enterprise Management Co., Ltd."/>
    <s v="外商投资企业"/>
    <s v="思澎赛企业管理（上海）有限公司"/>
    <s v="Spencer Stuart Star Enterprise Management Co., Ltd."/>
    <s v="外商投资企业"/>
    <s v="否"/>
    <s v="否"/>
    <m/>
    <m/>
    <m/>
    <s v="专业服务Professional Services"/>
    <n v="1916"/>
    <s v="1000万元（含）至5000万元"/>
    <m/>
    <m/>
    <m/>
    <s v="Crowe Global"/>
    <s v="香港"/>
    <s v="_x000a_"/>
    <s v="Cyrus Chow"/>
    <s v="International Liaison Partner"/>
    <s v="international.liaison@crowe.hk_x000a_+85228946835"/>
    <m/>
    <m/>
    <m/>
    <x v="0"/>
    <s v="老客户老业务"/>
    <s v="财务外包"/>
    <m/>
    <s v="2023年财务外包：会计，税务"/>
    <s v="中国"/>
    <s v="上海"/>
    <m/>
    <m/>
    <m/>
    <m/>
    <s v="咨询公司"/>
    <s v="北京总部"/>
    <x v="8"/>
    <s v="刘胜春"/>
    <m/>
    <n v="191378.44339622642"/>
    <n v="202861.15000000002"/>
    <m/>
    <m/>
    <d v="2023-01-01T00:00:00"/>
    <s v="估计日期"/>
    <n v="191378.44339622642"/>
    <m/>
    <n v="202861.15000000002"/>
    <s v="否"/>
    <m/>
    <m/>
    <m/>
    <m/>
    <n v="2023"/>
    <m/>
    <m/>
    <x v="1"/>
    <n v="202861.15000000002"/>
    <m/>
    <n v="0"/>
    <m/>
    <m/>
    <m/>
  </r>
  <r>
    <s v="自主"/>
    <d v="2023-01-01T00:00:00"/>
    <s v="星亚智研（北京）咨询有限公司"/>
    <s v="Xingya Zhiyan (Beijing) Consulting Co., Ltd"/>
    <s v="外商投资企业"/>
    <s v="星亚智研（北京）咨询有限公司"/>
    <s v="Xingya Zhiyan (Beijing) Consulting Co., Ltd"/>
    <s v="外商投资企业"/>
    <s v="否"/>
    <s v="否"/>
    <m/>
    <m/>
    <m/>
    <s v="专业服务Professional Services"/>
    <n v="300"/>
    <s v="低于500万元"/>
    <m/>
    <m/>
    <m/>
    <s v="国富集团内部"/>
    <s v="中国"/>
    <m/>
    <m/>
    <m/>
    <m/>
    <s v="咨询公司"/>
    <s v="刘胜春"/>
    <m/>
    <x v="0"/>
    <s v="新客户新业务"/>
    <s v="财务外包"/>
    <m/>
    <s v="2023年财务外包：会计，税务，薪酬"/>
    <s v="中国"/>
    <s v="北京"/>
    <m/>
    <m/>
    <m/>
    <m/>
    <s v="咨询公司"/>
    <s v="北京总部"/>
    <x v="8"/>
    <s v="刘胜春"/>
    <m/>
    <n v="80188.679999999993"/>
    <n v="85000"/>
    <m/>
    <m/>
    <d v="2023-01-01T00:00:00"/>
    <s v="估计日期"/>
    <n v="80188.679999999993"/>
    <m/>
    <n v="85000"/>
    <s v="否"/>
    <m/>
    <m/>
    <m/>
    <m/>
    <n v="2023"/>
    <m/>
    <m/>
    <x v="1"/>
    <n v="85000"/>
    <m/>
    <n v="0"/>
    <m/>
    <m/>
    <m/>
  </r>
  <r>
    <s v="自主"/>
    <d v="2023-01-31T00:00:00"/>
    <s v="宜康医疗保健（亚洲）有限公司"/>
    <s v="Econ Healthcare (Asia) Limited"/>
    <s v="外商投资企业"/>
    <s v="四川光大百龄帮宜康养老服务有限公司"/>
    <s v="Sichuan Guangda Bailingbang Yikang Eldercare Service Co., Ltd."/>
    <s v="外商投资企业"/>
    <s v="否"/>
    <s v="否"/>
    <m/>
    <m/>
    <s v="未出报告，收入预估200万。母公司为新加坡上市公司XSES:EHG"/>
    <s v="医疗Healthcare"/>
    <n v="200"/>
    <s v="低于500万元"/>
    <m/>
    <m/>
    <m/>
    <s v="官网咨询"/>
    <s v="中国"/>
    <m/>
    <m/>
    <m/>
    <m/>
    <s v="国富会计所北京执业中心"/>
    <s v="佟锐"/>
    <m/>
    <x v="0"/>
    <s v="新客户新业务"/>
    <s v="审计"/>
    <s v="其他境外审计业务"/>
    <s v="2022年报审计"/>
    <s v="中国"/>
    <s v="都江堰"/>
    <m/>
    <m/>
    <m/>
    <m/>
    <s v="国富会计所"/>
    <s v="北京执业中心"/>
    <x v="3"/>
    <s v="佟锐"/>
    <m/>
    <n v="60000"/>
    <n v="63600"/>
    <m/>
    <m/>
    <d v="2023-01-01T00:00:00"/>
    <s v="合同未标明日期"/>
    <n v="60000"/>
    <m/>
    <n v="63600"/>
    <s v="否"/>
    <m/>
    <m/>
    <m/>
    <m/>
    <n v="2023"/>
    <m/>
    <m/>
    <x v="1"/>
    <n v="63600"/>
    <m/>
    <n v="0"/>
    <m/>
    <m/>
    <s v="LC"/>
  </r>
  <r>
    <s v="自主"/>
    <d v="2023-02-09T00:00:00"/>
    <s v="埃缔克斯通信科技（北京）有限公司"/>
    <s v="Actix Communication Technology Co., Ltd."/>
    <s v="外商投资企业"/>
    <s v="埃缔克斯通信科技（北京）有限公司"/>
    <s v="Actix Communication Technology Co., Ltd."/>
    <s v="外商投资企业"/>
    <s v="否"/>
    <s v="否"/>
    <m/>
    <m/>
    <m/>
    <s v="科技与通讯Technology &amp; Telecommunications"/>
    <n v="1013"/>
    <s v="1000万元（含）至5000万元"/>
    <s v="RachelLillens Lee &lt;RachelLillens.Lee@amdocs.com&gt;"/>
    <m/>
    <m/>
    <s v="国富集团内部"/>
    <s v="中国"/>
    <m/>
    <m/>
    <m/>
    <m/>
    <s v="咨询公司"/>
    <s v="曹亚萍"/>
    <m/>
    <x v="0"/>
    <s v="老客户老业务"/>
    <s v="审计"/>
    <s v="④其他境外审计业务"/>
    <s v="2022年报审计"/>
    <s v="中国"/>
    <s v="北京"/>
    <m/>
    <m/>
    <m/>
    <m/>
    <s v="国富会计所"/>
    <s v="北京执业中心"/>
    <x v="1"/>
    <s v="刘洵子"/>
    <s v="含税价格"/>
    <n v="48000"/>
    <n v="50880"/>
    <m/>
    <m/>
    <d v="2023-03-01T00:00:00"/>
    <s v="合同未标明日期"/>
    <n v="48000"/>
    <m/>
    <n v="50880"/>
    <s v="否"/>
    <m/>
    <m/>
    <m/>
    <m/>
    <n v="2023"/>
    <d v="2023-03-13T00:00:00"/>
    <d v="2023-05-31T00:00:00"/>
    <x v="1"/>
    <n v="50880"/>
    <s v="增值税专票"/>
    <n v="0"/>
    <m/>
    <m/>
    <s v="OL"/>
  </r>
  <r>
    <s v="对外"/>
    <d v="2023-02-13T00:00:00"/>
    <s v="中国连锁经营协会"/>
    <s v="China Chain Store &amp; Franchise Association (CCFA)"/>
    <s v="其他境内企业"/>
    <s v="中国连锁经营协会"/>
    <s v="China Chain Store &amp; Franchise Association (CCFA)"/>
    <s v="其他境内企业"/>
    <s v="否"/>
    <s v="否"/>
    <m/>
    <m/>
    <s v="未知收入"/>
    <s v="其它Other"/>
    <n v="0"/>
    <s v="低于500万元"/>
    <m/>
    <m/>
    <m/>
    <s v="国富集团内部"/>
    <s v="中国"/>
    <m/>
    <m/>
    <m/>
    <m/>
    <s v="国富会计所北京执业中心"/>
    <s v="魏建红"/>
    <m/>
    <x v="0"/>
    <s v="新客户新业务"/>
    <s v="审计"/>
    <s v="④其他境外审计业务"/>
    <s v="商定程序（支出审计）"/>
    <s v="中国"/>
    <s v="瑞典"/>
    <s v="Crowe Osborne AB"/>
    <s v="Christer Eriksson"/>
    <m/>
    <m/>
    <s v="国富会计所"/>
    <s v="北京执业中心"/>
    <x v="9"/>
    <s v="陈婷"/>
    <s v="我们签的总合同，总合同2.5万欧，给瑞典所分7000欧，分3年支付。需出三份审计报告。"/>
    <n v="181132.0754716981"/>
    <n v="192000"/>
    <s v="EUR"/>
    <n v="25000"/>
    <d v="2023-01-01T00:00:00"/>
    <s v="估计日期"/>
    <n v="181132.0754716981"/>
    <m/>
    <n v="192000"/>
    <s v="否"/>
    <m/>
    <m/>
    <m/>
    <n v="53760"/>
    <n v="2025"/>
    <d v="2023-03-01T00:00:00"/>
    <m/>
    <x v="3"/>
    <m/>
    <m/>
    <n v="192000"/>
    <m/>
    <m/>
    <s v="OL"/>
  </r>
  <r>
    <s v="对内-首年"/>
    <d v="2023-02-28T00:00:00"/>
    <s v="迪恩机床（中国）有限公司"/>
    <s v="DN Solutions (China) Co., Ltd."/>
    <s v="外商投资企业"/>
    <s v="迪恩机床（中国）有限公司"/>
    <s v="DN Solutions (China) Co., Ltd."/>
    <s v="外商投资企业"/>
    <m/>
    <s v="否"/>
    <m/>
    <m/>
    <m/>
    <s v="制造Manufacturing"/>
    <n v="209456"/>
    <s v="7.3亿元（含）至36.5亿元（5亿美元）"/>
    <m/>
    <m/>
    <m/>
    <s v="Crowe Global"/>
    <s v="韩国"/>
    <s v="Hanul LLC"/>
    <s v="Donggyun Kim "/>
    <m/>
    <s v="dk.kim@hanulac.co.kr"/>
    <m/>
    <m/>
    <m/>
    <x v="1"/>
    <m/>
    <s v="审计"/>
    <m/>
    <s v="2023年报审计,2022年季度审阅"/>
    <m/>
    <s v="烟台"/>
    <m/>
    <m/>
    <m/>
    <m/>
    <s v="国富会计所"/>
    <s v="北京执业中心"/>
    <x v="1"/>
    <s v="刘洵子"/>
    <s v="差旅费和增值税（6%）为预估"/>
    <n v="802210"/>
    <n v="850342.6"/>
    <m/>
    <m/>
    <m/>
    <m/>
    <m/>
    <m/>
    <m/>
    <m/>
    <m/>
    <m/>
    <m/>
    <m/>
    <m/>
    <m/>
    <m/>
    <x v="3"/>
    <m/>
    <m/>
    <n v="0"/>
    <s v="3、报价高，超出客户预期；"/>
    <s v="另，客户长期合作pwc，价格及合作关系方面的考虑"/>
    <s v="OL"/>
  </r>
  <r>
    <s v="对内-首年"/>
    <d v="2023-03-07T00:00:00"/>
    <s v="萨泽拉克上海代表处"/>
    <s v="Sazerac Shanghai RO"/>
    <s v="外资代表处"/>
    <s v="萨泽拉克上海代表处"/>
    <s v="Sazerac Shanghai RO"/>
    <s v="外资代表处"/>
    <s v="否"/>
    <s v="否"/>
    <m/>
    <m/>
    <s v="21年新设立"/>
    <s v="酿酒业"/>
    <n v="0"/>
    <s v="低于500万元"/>
    <s v="gmanns@sazerac.com"/>
    <m/>
    <m/>
    <s v="Crowe Global"/>
    <s v="美国"/>
    <m/>
    <s v="Higgins, Patrick"/>
    <m/>
    <s v="Patrick.Higgins@crowe.com_x000a_+15023381958"/>
    <m/>
    <m/>
    <m/>
    <x v="1"/>
    <m/>
    <s v="审计"/>
    <m/>
    <s v="2022年外资企业代表处费用收支审计"/>
    <m/>
    <s v="上海"/>
    <m/>
    <m/>
    <m/>
    <m/>
    <s v="国富会计所"/>
    <s v="上海分所"/>
    <x v="4"/>
    <m/>
    <s v="含税报价"/>
    <n v="30700"/>
    <n v="32542"/>
    <m/>
    <m/>
    <m/>
    <m/>
    <m/>
    <m/>
    <m/>
    <m/>
    <m/>
    <m/>
    <m/>
    <m/>
    <m/>
    <m/>
    <m/>
    <x v="3"/>
    <m/>
    <m/>
    <n v="0"/>
    <s v="3、报价高，超出客户预期；"/>
    <s v="估计为报价原因"/>
    <s v="OL"/>
  </r>
  <r>
    <s v="自主"/>
    <d v="2023-03-22T00:00:00"/>
    <s v="北京格斯通商贸有限公司"/>
    <m/>
    <s v="外商投资企业"/>
    <s v="北京格斯通商贸有限公司"/>
    <m/>
    <s v="外商投资企业"/>
    <m/>
    <s v="否"/>
    <m/>
    <m/>
    <m/>
    <s v="零售Retail"/>
    <n v="3500"/>
    <s v="1000万元（含）至5000万元"/>
    <s v="gst@gusto.com.cn"/>
    <m/>
    <m/>
    <s v="官网咨询"/>
    <s v="中国"/>
    <m/>
    <m/>
    <m/>
    <m/>
    <m/>
    <m/>
    <m/>
    <x v="1"/>
    <m/>
    <s v="审计"/>
    <m/>
    <s v="2022年报审计、税审"/>
    <m/>
    <s v="北京"/>
    <m/>
    <m/>
    <m/>
    <m/>
    <s v="国富会计所"/>
    <s v="北京执业中心"/>
    <x v="1"/>
    <s v="刘洵子"/>
    <s v="年审4.5万，税审2万"/>
    <n v="42452.83018867924"/>
    <n v="45000"/>
    <m/>
    <m/>
    <m/>
    <m/>
    <m/>
    <m/>
    <m/>
    <m/>
    <m/>
    <m/>
    <m/>
    <m/>
    <m/>
    <m/>
    <m/>
    <x v="3"/>
    <m/>
    <m/>
    <n v="0"/>
    <s v="4、其他，请说明"/>
    <s v="客户通过官网联系，应该只是初步比价"/>
    <s v="OL"/>
  </r>
  <r>
    <s v="自主"/>
    <d v="2023-04-04T00:00:00"/>
    <s v="国富浩华咨询（北京）有限公司"/>
    <s v="Crowe China Consulting"/>
    <s v="国富集团内部"/>
    <s v="博移科技（上海）有限公司"/>
    <s v="BOA Technology (Shanghai) Ltd."/>
    <s v="外商投资企业"/>
    <s v="否"/>
    <s v="否"/>
    <m/>
    <m/>
    <m/>
    <s v="纺织业Textile"/>
    <n v="0"/>
    <s v="低于500万元"/>
    <s v="杨薇"/>
    <s v="财务经理"/>
    <m/>
    <s v="国富集团内部"/>
    <s v="中国"/>
    <m/>
    <m/>
    <m/>
    <m/>
    <s v="咨询公司"/>
    <s v="沈琳"/>
    <m/>
    <x v="0"/>
    <s v="新客户新业务"/>
    <s v="审计"/>
    <s v="④其他境外审计业务"/>
    <s v="2023.3.31时点的清算前审计报告（专项）"/>
    <s v="中国"/>
    <s v="北京"/>
    <m/>
    <m/>
    <m/>
    <m/>
    <s v="国富会计所"/>
    <s v="北京执业中心"/>
    <x v="1"/>
    <s v="刘洵子"/>
    <s v="不含税价格"/>
    <n v="5000"/>
    <n v="5300"/>
    <m/>
    <m/>
    <d v="2023-11-01T00:00:00"/>
    <m/>
    <n v="5000"/>
    <m/>
    <n v="5300"/>
    <s v="否"/>
    <m/>
    <m/>
    <m/>
    <m/>
    <n v="2023"/>
    <d v="2023-11-01T00:00:00"/>
    <d v="2023-11-30T00:00:00"/>
    <x v="1"/>
    <n v="5300"/>
    <s v="增值税发票"/>
    <n v="0"/>
    <m/>
    <m/>
    <s v="OL"/>
  </r>
  <r>
    <s v="对内-首年"/>
    <d v="2023-04-13T00:00:00"/>
    <s v="Union AG"/>
    <s v="Union AG"/>
    <s v="境外企业"/>
    <s v=" 青岛优纽蕾丝有限公司_x000a_青岛优纽花边有限公司"/>
    <s v="Qingdao Youniu Lace Co., Ltd；Qingdao Union Lace Co., Ltd "/>
    <s v="外商投资企业"/>
    <s v="否"/>
    <s v="否"/>
    <m/>
    <m/>
    <m/>
    <s v="纺织业Textile"/>
    <n v="3000"/>
    <s v="1000万元（含）至5000万元"/>
    <m/>
    <m/>
    <m/>
    <s v="Crowe Global"/>
    <s v="瑞士"/>
    <s v="Horwath Alfa GmbH and Alfa Treuhand- und Revisions AG"/>
    <s v="Stanislav Bogdanov "/>
    <s v="Partner"/>
    <s v="stanislav.bogdanov@crowe-alfa.ch_x000a_+41712280928"/>
    <m/>
    <m/>
    <m/>
    <x v="0"/>
    <s v="新客户新业务"/>
    <s v="咨询"/>
    <s v="⑥咨询"/>
    <s v="协助外方董事来华审阅2022年子公司财务报告（主要为翻译）"/>
    <s v="中国"/>
    <s v="山东平度"/>
    <m/>
    <m/>
    <m/>
    <m/>
    <s v="国富会计所"/>
    <s v="北京执业中心"/>
    <x v="1"/>
    <s v="刘洵子"/>
    <s v="按工时报价预估，预计三天"/>
    <n v="26400"/>
    <n v="30457.89"/>
    <m/>
    <m/>
    <d v="2023-05-05T00:00:00"/>
    <m/>
    <n v="25300"/>
    <m/>
    <n v="28866.692800000001"/>
    <s v="否"/>
    <m/>
    <m/>
    <m/>
    <m/>
    <n v="2023"/>
    <d v="2023-05-16T00:00:00"/>
    <d v="2023-05-18T00:00:00"/>
    <x v="1"/>
    <n v="29393.54"/>
    <s v="CABJ2023-2-1-3"/>
    <n v="-526.84720000000016"/>
    <m/>
    <m/>
    <s v="OL"/>
  </r>
  <r>
    <s v="对内-首年"/>
    <d v="2023-04-25T00:00:00"/>
    <s v="Bike Alert Plc "/>
    <s v="Bike Alert Plc "/>
    <s v="境外企业"/>
    <s v="温州革新链轮制造有限公司"/>
    <s v="Wenzhou Gexin Sprocket Manufacturing Co., Ltd. "/>
    <s v="外国企业"/>
    <s v="否"/>
    <s v="否"/>
    <m/>
    <m/>
    <m/>
    <s v="汽车Automibles "/>
    <n v="7500"/>
    <s v="5000万元（含）至1亿元"/>
    <s v="Christophoros Constantinou"/>
    <s v="Chief Financial Officer"/>
    <s v="_x000a_C.constantinou@bikealert.com"/>
    <s v="Crowe Global"/>
    <s v="塞浦路斯"/>
    <s v="Horwath DSP Limited"/>
    <s v="Marios Agathangelou "/>
    <s v="Director"/>
    <s v="marios.a@crowe.com.cy"/>
    <m/>
    <m/>
    <m/>
    <x v="0"/>
    <s v="新客户新业务"/>
    <s v="咨询"/>
    <s v="⑥咨询"/>
    <s v="2023年Q1尽职调查"/>
    <s v="中国"/>
    <s v="浙江瑞安"/>
    <m/>
    <m/>
    <m/>
    <m/>
    <s v="国富会计所"/>
    <s v="北京执业中心"/>
    <x v="1"/>
    <s v="刘洵子"/>
    <s v="含税服务费230515元，差旅费实报实销（另加上税）"/>
    <n v="216000"/>
    <n v="230515.20000000001"/>
    <m/>
    <m/>
    <d v="2023-05-10T00:00:00"/>
    <m/>
    <n v="216000"/>
    <m/>
    <n v="251081.68076799999"/>
    <s v="否"/>
    <m/>
    <m/>
    <m/>
    <m/>
    <n v="2023"/>
    <d v="2023-05-22T00:00:00"/>
    <d v="2023-06-21T00:00:00"/>
    <x v="1"/>
    <n v="251061.68"/>
    <s v="CABJ2023-2-1-4"/>
    <n v="20.000767999998061"/>
    <m/>
    <m/>
    <s v="OL"/>
  </r>
  <r>
    <s v="对外"/>
    <d v="2023-05-10T00:00:00"/>
    <s v="北京国富会计师事务所（特殊普通合伙）"/>
    <s v="Crowe China Certified Pulibc Accountants"/>
    <s v="国富集团内部"/>
    <s v="辽宁时代万恒控股集团有限公司加蓬子公司"/>
    <s v="SociétédesBoisdeLastourvilleTransbois"/>
    <s v="地方国有企业境外实体"/>
    <s v="否"/>
    <s v="否"/>
    <m/>
    <m/>
    <s v="盘点，未知收入"/>
    <s v="专业服务Professional Services"/>
    <n v="0"/>
    <s v="低于500万元"/>
    <m/>
    <m/>
    <m/>
    <s v="国富集团内部"/>
    <s v="加蓬"/>
    <s v="喀麦隆所Okalla Ahanda &amp; Associés"/>
    <s v="Monique Yemeli(oaa@crowe.cm)"/>
    <m/>
    <m/>
    <s v="国富会计所大连分所"/>
    <s v="孙野"/>
    <m/>
    <x v="0"/>
    <s v="新客户新业务"/>
    <s v="执行商定程序"/>
    <s v="⑦其他"/>
    <s v="固定资产和存货盘点"/>
    <s v="加蓬"/>
    <s v="加蓬"/>
    <s v="Okalla Ahanda &amp; Associes"/>
    <s v="Monique Yemeli"/>
    <s v="Focal Point"/>
    <s v="oaadla@gmail.com"/>
    <m/>
    <m/>
    <x v="10"/>
    <m/>
    <s v="9909欧元（含差旅和税）"/>
    <m/>
    <n v="76101.119999999995"/>
    <s v="EUR"/>
    <n v="9909"/>
    <d v="2023-06-14T00:00:00"/>
    <m/>
    <m/>
    <m/>
    <m/>
    <s v="否"/>
    <m/>
    <m/>
    <m/>
    <n v="76101.119999999995"/>
    <n v="2023"/>
    <d v="2023-07-01T00:00:00"/>
    <d v="2023-08-31T00:00:00"/>
    <x v="1"/>
    <m/>
    <m/>
    <n v="0"/>
    <m/>
    <m/>
    <s v="LC"/>
  </r>
  <r>
    <s v="自主"/>
    <d v="2023-05-11T00:00:00"/>
    <s v="英诺斯派化学品（上海）有限公司"/>
    <s v="Innospec Chemicals Shanghai Limited"/>
    <s v="外商投资企业"/>
    <s v="英诺斯派化学品（上海）有限公司"/>
    <s v="Innospec Chemicals Shanghai Limited"/>
    <s v="外商投资企业"/>
    <s v="否"/>
    <s v="否"/>
    <m/>
    <m/>
    <s v="新设"/>
    <s v="化工Chemicals"/>
    <n v="0"/>
    <s v="低于500万元"/>
    <m/>
    <m/>
    <m/>
    <s v="国富集团内部"/>
    <s v="中国"/>
    <m/>
    <m/>
    <m/>
    <m/>
    <s v="国富会计所北京执业中心"/>
    <s v="陈晓玲"/>
    <m/>
    <x v="0"/>
    <s v="老客户老业务"/>
    <s v="验资"/>
    <s v="⑦其他"/>
    <s v="验资业务，两次注资"/>
    <s v="中国"/>
    <s v="上海"/>
    <m/>
    <m/>
    <m/>
    <m/>
    <s v="国富会计所"/>
    <s v="北京执业中心"/>
    <x v="1"/>
    <s v="刘洵子"/>
    <m/>
    <n v="28301.886792452828"/>
    <n v="30000"/>
    <m/>
    <m/>
    <d v="2022-11-07T00:00:00"/>
    <m/>
    <n v="28301.886792452828"/>
    <m/>
    <n v="30000"/>
    <s v="否"/>
    <m/>
    <m/>
    <m/>
    <m/>
    <n v="2023"/>
    <d v="2023-05-11T00:00:00"/>
    <s v="2023/11/31"/>
    <x v="1"/>
    <n v="30000"/>
    <m/>
    <n v="0"/>
    <m/>
    <m/>
    <s v="OL"/>
  </r>
  <r>
    <s v="对内-首年"/>
    <d v="2023-05-17T00:00:00"/>
    <s v="Crowe UAE"/>
    <s v="Crowe UAE"/>
    <s v="境外企业"/>
    <s v="BLACK SAND COMMODITIES FZ-LLC"/>
    <s v="BLACK SAND COMMODITIES FZ-LLC"/>
    <s v="外国企业"/>
    <s v="否"/>
    <s v="否"/>
    <m/>
    <m/>
    <s v="未知收入"/>
    <s v="零售Retail"/>
    <n v="0"/>
    <s v="低于500万元"/>
    <m/>
    <m/>
    <m/>
    <s v="Crowe Global"/>
    <s v="阿联酋"/>
    <s v="Crowe UAE"/>
    <s v="Zayd Maniar"/>
    <s v="International Liaison Partner"/>
    <s v="_x000a_zayd.maniar@crowe.ae_x000a_+97144473951"/>
    <m/>
    <m/>
    <m/>
    <x v="0"/>
    <s v="新客户新业务"/>
    <s v="执行商定程序"/>
    <s v="⑦其他"/>
    <s v="银行函证支持"/>
    <s v="中国"/>
    <s v="上海"/>
    <m/>
    <m/>
    <m/>
    <m/>
    <s v="国富会计所"/>
    <s v="北京执业中心"/>
    <x v="3"/>
    <s v="佟锐"/>
    <s v="小时400元"/>
    <n v="22537.735849056604"/>
    <n v="23890"/>
    <m/>
    <m/>
    <d v="2023-06-01T00:00:00"/>
    <s v="估计日期"/>
    <n v="22537.735849056604"/>
    <m/>
    <n v="23890"/>
    <s v="否"/>
    <m/>
    <m/>
    <m/>
    <m/>
    <n v="2023"/>
    <m/>
    <m/>
    <x v="1"/>
    <n v="23890"/>
    <m/>
    <n v="0"/>
    <m/>
    <m/>
    <s v="OL"/>
  </r>
  <r>
    <s v="自主"/>
    <d v="2023-05-17T00:00:00"/>
    <s v="重庆市长寿区宜康百龄帮养老服务有限公司"/>
    <s v="Chongqing Changshou Yikang Bailingbang Yanjia Eldercare Co., Ltd"/>
    <s v="外商投资企业"/>
    <s v="重庆市长寿区宜康百龄帮养老服务有限公司"/>
    <s v="Chongqing Changshou Yikang Bailingbang Yanjia Eldercare Co., Ltd"/>
    <s v="外商投资企业"/>
    <s v="否"/>
    <s v="否"/>
    <m/>
    <m/>
    <m/>
    <s v="医疗Healthcare"/>
    <n v="250"/>
    <s v="低于500万元"/>
    <m/>
    <m/>
    <m/>
    <s v="官网咨询"/>
    <s v="中国"/>
    <m/>
    <m/>
    <m/>
    <m/>
    <s v="国富会计所北京执业中心"/>
    <s v="佟锐"/>
    <m/>
    <x v="0"/>
    <s v="新客户新业务"/>
    <s v="审计"/>
    <s v="其他境外审计业务"/>
    <s v="2022年报审计"/>
    <s v="中国"/>
    <s v="重庆"/>
    <m/>
    <m/>
    <m/>
    <m/>
    <s v="国富会计所"/>
    <s v="北京执业中心"/>
    <x v="3"/>
    <s v="佟锐"/>
    <m/>
    <n v="127358.49056603773"/>
    <n v="135000"/>
    <m/>
    <m/>
    <d v="2023-05-17T00:00:00"/>
    <m/>
    <n v="127358.49056603773"/>
    <m/>
    <n v="135000"/>
    <s v="否"/>
    <m/>
    <m/>
    <m/>
    <m/>
    <n v="2023"/>
    <m/>
    <d v="2023-05-20T00:00:00"/>
    <x v="1"/>
    <n v="135000"/>
    <m/>
    <n v="0"/>
    <m/>
    <m/>
    <s v="LC"/>
  </r>
  <r>
    <s v="对外"/>
    <d v="2023-06-01T00:00:00"/>
    <s v="中国通商集团有限公司"/>
    <s v="China Infrastructure &amp; Logistics Group Ltd."/>
    <s v="境外上市公司（含港澳台）"/>
    <s v="中国通商集团有限公司"/>
    <s v="China Infrastructure &amp; Logistics Group Ltd."/>
    <s v="境外上市公司（含港澳台）"/>
    <s v="否"/>
    <s v="是"/>
    <s v="香港证交所"/>
    <s v="01719"/>
    <m/>
    <s v="物流Distribution"/>
    <n v="33600.993000000002"/>
    <s v="1亿元（含）至3.65亿元（5000万美元）"/>
    <m/>
    <m/>
    <m/>
    <s v="国富集团内部"/>
    <s v="中国"/>
    <m/>
    <m/>
    <m/>
    <m/>
    <s v="国富会计所湖北分所"/>
    <s v="郑春林"/>
    <m/>
    <x v="0"/>
    <s v="新客户新业务"/>
    <s v="审计"/>
    <s v="内地企业境外上市审计业务"/>
    <s v="合作业务。由境外香港国富出具审计报告，湖北分所提供境内企业协助审计工作。_x000a_"/>
    <s v="中国香港"/>
    <s v="香港"/>
    <s v="国富浩华（香港）会计师事务所有限公司"/>
    <s v="邱学雄"/>
    <s v="合伙人"/>
    <m/>
    <m/>
    <m/>
    <x v="10"/>
    <m/>
    <s v="2023年审计费用共128万港币，双方各占50%，境外企业由香港国富实施审计，合并审计报告出香港国富签署"/>
    <n v="1102188.6792452829"/>
    <n v="1168320"/>
    <s v="HKD"/>
    <n v="1280000"/>
    <d v="2023-06-29T00:00:00"/>
    <m/>
    <n v="1102188.6792452829"/>
    <m/>
    <n v="1168320"/>
    <s v="是"/>
    <s v="国富所湖北分所"/>
    <s v="郑春林"/>
    <n v="584160"/>
    <n v="584160"/>
    <n v="2024"/>
    <m/>
    <d v="2024-03-27T00:00:00"/>
    <x v="2"/>
    <n v="1168320"/>
    <m/>
    <n v="0"/>
    <m/>
    <m/>
    <s v="OL"/>
  </r>
  <r>
    <s v="自主"/>
    <d v="2023-06-09T00:00:00"/>
    <s v="Bike Alert Plc "/>
    <s v="Bike Alert Plc "/>
    <s v="境外企业"/>
    <s v="温州革新链轮制造有限公司"/>
    <s v="Wenzhou Gexin Sprocket Manufacturing Co., Ltd. "/>
    <s v="外国企业"/>
    <s v="否"/>
    <s v="否"/>
    <m/>
    <m/>
    <m/>
    <s v="汽车Automibles "/>
    <n v="7500"/>
    <s v="5000万元（含）至1亿元"/>
    <s v="Christophoros Constantinou"/>
    <s v="Chief Financial Officer"/>
    <s v="_x000a_C.constantinou@bikealert.com"/>
    <s v="国富集团内部"/>
    <s v="中国"/>
    <m/>
    <m/>
    <m/>
    <m/>
    <s v="国富会计所北京执业中心"/>
    <s v="刘洵子"/>
    <m/>
    <x v="0"/>
    <s v="老客户新业务"/>
    <s v="咨询"/>
    <s v="⑥咨询"/>
    <s v="股权转让税务及工商变更登记"/>
    <s v="中国"/>
    <s v="浙江瑞安"/>
    <m/>
    <m/>
    <m/>
    <m/>
    <s v="国富会计所"/>
    <s v="北京执业中心"/>
    <x v="1"/>
    <s v="刘洵子"/>
    <s v="含税服务费46786元，差旅费实报实销（若有，另加上税）"/>
    <n v="43840"/>
    <n v="46786.047999999995"/>
    <m/>
    <m/>
    <d v="2023-04-07T00:00:00"/>
    <m/>
    <n v="43840"/>
    <m/>
    <n v="52748.494399999996"/>
    <s v="否"/>
    <m/>
    <m/>
    <m/>
    <m/>
    <n v="2023"/>
    <d v="2023-06-01T00:00:00"/>
    <d v="2023-09-25T00:00:00"/>
    <x v="1"/>
    <n v="52728.49"/>
    <s v="CABJ2023-2-1-5"/>
    <n v="20.004399999997986"/>
    <m/>
    <m/>
    <s v="OL"/>
  </r>
  <r>
    <s v="对内-首年"/>
    <d v="2023-06-09T00:00:00"/>
    <s v="艾普拉斯（上海）质量检测有限公司 等三家实体 "/>
    <s v="Applus (Shangai) Quality inspection Co, Ltd等3家实体"/>
    <s v="外商投资企业"/>
    <s v="艾普拉斯（上海）质量检测有限公司 等三家实体 "/>
    <s v="Applus (Shangai) Quality inspection Co, Ltd等3家实体"/>
    <s v="外商投资企业"/>
    <s v="否"/>
    <s v="否"/>
    <m/>
    <m/>
    <s v="母公司在西班牙交易所上市"/>
    <s v="专业服务Professional Services"/>
    <n v="18932.01878061"/>
    <s v="1亿元（含）至3.65亿元（5000万美元）"/>
    <m/>
    <m/>
    <m/>
    <s v="Crowe Global"/>
    <s v="西班牙"/>
    <s v="Crowe | Auditoría y Consultoría"/>
    <s v="Agusti Saubi"/>
    <s v="Manager"/>
    <s v="agusti.saubi@crowe.es"/>
    <m/>
    <m/>
    <m/>
    <x v="1"/>
    <m/>
    <s v="审计"/>
    <m/>
    <s v="2024年年审"/>
    <m/>
    <s v="上海、山东"/>
    <m/>
    <m/>
    <m/>
    <m/>
    <s v="国富会计所"/>
    <s v="上海分所"/>
    <x v="4"/>
    <s v="许丽英"/>
    <s v="税6%，不含差旅"/>
    <n v="421200"/>
    <n v="446472"/>
    <m/>
    <m/>
    <m/>
    <m/>
    <m/>
    <m/>
    <m/>
    <m/>
    <m/>
    <m/>
    <m/>
    <m/>
    <m/>
    <m/>
    <m/>
    <x v="3"/>
    <m/>
    <m/>
    <n v="0"/>
    <s v="3、报价高，超出客户预期；"/>
    <m/>
    <s v="OL"/>
  </r>
  <r>
    <s v="对外"/>
    <d v="2023-06-16T00:00:00"/>
    <s v="DURAMITT SDN BHD"/>
    <s v="DURAMITT SDN BHD"/>
    <s v="境外企业"/>
    <s v="DURAMITT SDN BHD"/>
    <s v="DURAMITT SDN BHD"/>
    <s v="境外企业"/>
    <s v="否"/>
    <s v="否"/>
    <m/>
    <m/>
    <s v="(Company No: 200001011540 (514146-K)) 未知收入"/>
    <s v="制造Manufacturing"/>
    <n v="0"/>
    <s v="低于500万元"/>
    <m/>
    <m/>
    <m/>
    <s v="国富集团内部"/>
    <s v="中国"/>
    <m/>
    <m/>
    <m/>
    <m/>
    <s v="国富会计所佛山分所"/>
    <s v="洪祥昀"/>
    <m/>
    <x v="1"/>
    <m/>
    <s v="咨询"/>
    <m/>
    <s v="财务尽调、税务尽调"/>
    <s v="马来西亚"/>
    <s v="槟城"/>
    <s v="Crowe Malaysia PLT"/>
    <s v="Eddy Chan"/>
    <m/>
    <m/>
    <m/>
    <m/>
    <x v="10"/>
    <m/>
    <s v="1. FDD - RM60,000 2. tax due diligence - RM30,000"/>
    <n v="131282.5252456296"/>
    <n v="139159.4767603674"/>
    <s v="RM"/>
    <n v="90000"/>
    <m/>
    <m/>
    <m/>
    <m/>
    <m/>
    <m/>
    <m/>
    <m/>
    <m/>
    <m/>
    <m/>
    <m/>
    <m/>
    <x v="3"/>
    <m/>
    <m/>
    <n v="0"/>
    <s v="4、其他，请说明"/>
    <s v="客户要求报告时间太急，无法合理安排工作"/>
    <s v="LC"/>
  </r>
  <r>
    <s v="对内-首年"/>
    <d v="2023-07-12T00:00:00"/>
    <s v="俄美达（武汉）有限公司  "/>
    <s v="Oemeta (Wuhan) Co., Ltd."/>
    <s v="外商投资企业"/>
    <s v="俄美达（武汉）有限公司  "/>
    <s v="Oemeta (Wuhan) Co., Ltd."/>
    <s v="外商投资企业"/>
    <s v="否"/>
    <s v="否"/>
    <m/>
    <m/>
    <m/>
    <s v="制造Manufacturing"/>
    <n v="7800"/>
    <s v="5000万元（含）至1亿元"/>
    <m/>
    <m/>
    <m/>
    <s v="Crowe Global"/>
    <s v="德国"/>
    <s v="MÖHRLE HAPP LUTHER GmbH"/>
    <s v="Jana Wegner"/>
    <s v="Partner"/>
    <s v="j.wegner@crowe-mhl.de"/>
    <m/>
    <m/>
    <m/>
    <x v="1"/>
    <s v="新客户新业务"/>
    <s v="审计"/>
    <m/>
    <s v="2023年度法定审计、合并审计支持、管理建议书"/>
    <m/>
    <s v="湖北武汉"/>
    <m/>
    <m/>
    <m/>
    <m/>
    <m/>
    <s v="北京执业中心"/>
    <x v="1"/>
    <s v="刘洵子"/>
    <s v="分开报价，差旅费实报实销（若有，另加上税）"/>
    <n v="280000"/>
    <n v="298816"/>
    <m/>
    <m/>
    <m/>
    <m/>
    <m/>
    <m/>
    <m/>
    <m/>
    <m/>
    <m/>
    <m/>
    <m/>
    <m/>
    <m/>
    <m/>
    <x v="3"/>
    <m/>
    <m/>
    <n v="0"/>
    <s v="3、报价高，超出客户预期；"/>
    <m/>
    <s v="OL"/>
  </r>
  <r>
    <s v="自主"/>
    <d v="2023-07-20T00:00:00"/>
    <s v="北京吉欧析创新科技有限责任公司"/>
    <s v="Beijing Geosplit Oil &amp; Gas Field Technology LLC"/>
    <s v="外商投资企业"/>
    <s v="北京吉欧析创新科技有限责任公司"/>
    <s v="Beijing Geosplit Oil &amp; Gas Field Technology LLC"/>
    <s v="外商投资企业"/>
    <s v="否"/>
    <s v="否"/>
    <m/>
    <m/>
    <s v="未知收入"/>
    <s v="科技与通讯Technology &amp; Telecommunications"/>
    <n v="0"/>
    <s v="低于500万元"/>
    <s v="Jenia Gudym"/>
    <s v="运营和项目经理"/>
    <s v="j.gudym@geosplit.org | +8613520854709"/>
    <s v="官网咨询"/>
    <s v="中国"/>
    <m/>
    <m/>
    <m/>
    <m/>
    <m/>
    <m/>
    <m/>
    <x v="1"/>
    <s v="新客户新业务"/>
    <s v="审计"/>
    <m/>
    <s v="2023年法定审计-仅中文报告"/>
    <m/>
    <s v="北京"/>
    <m/>
    <m/>
    <m/>
    <m/>
    <m/>
    <s v="北京执业中心"/>
    <x v="1"/>
    <s v="刘洵子"/>
    <s v="含税价4万"/>
    <n v="37735.849056603773"/>
    <n v="40000"/>
    <m/>
    <m/>
    <m/>
    <m/>
    <m/>
    <m/>
    <m/>
    <m/>
    <m/>
    <m/>
    <m/>
    <m/>
    <m/>
    <m/>
    <m/>
    <x v="3"/>
    <m/>
    <m/>
    <n v="0"/>
    <s v="3、报价高，超出客户预期；"/>
    <s v="网站比价"/>
    <s v="OL"/>
  </r>
  <r>
    <s v="对内-首年"/>
    <d v="2023-08-28T00:00:00"/>
    <s v="汉宜驶物流（宁波）有限公司(公司)"/>
    <s v="Han Express Logistics (Ningbo)Co.,LTD"/>
    <s v="外商投资企业"/>
    <s v="汉宜驶物流（宁波）有限公司(公司)"/>
    <s v="Han Express Logistics (Ningbo)Co.,LTD"/>
    <s v="外商投资企业"/>
    <s v="否"/>
    <s v="否"/>
    <m/>
    <m/>
    <m/>
    <s v="物流Distribution"/>
    <n v="2500"/>
    <s v="1000万元（含）至5000万元"/>
    <m/>
    <m/>
    <m/>
    <s v="Crowe Global"/>
    <s v="韩国"/>
    <s v="Hanul LLC"/>
    <s v="姜承赫"/>
    <s v="Partner"/>
    <s v="sh.kang2@hanulac.co.kr"/>
    <m/>
    <m/>
    <m/>
    <x v="0"/>
    <s v="新客户新业务"/>
    <s v="审计"/>
    <s v="④其他境外审计业务"/>
    <s v="出具23年审报告"/>
    <s v="中国"/>
    <s v="宁波"/>
    <m/>
    <m/>
    <m/>
    <m/>
    <s v="国富会计所"/>
    <s v="北京执业中心"/>
    <x v="3"/>
    <s v="佟锐"/>
    <s v="韩国所要3万中间费。"/>
    <n v="130188.67924528301"/>
    <n v="138000"/>
    <m/>
    <m/>
    <d v="2023-11-22T00:00:00"/>
    <m/>
    <n v="130188.67924528301"/>
    <m/>
    <n v="138000"/>
    <s v="否"/>
    <m/>
    <m/>
    <m/>
    <m/>
    <n v="2024"/>
    <m/>
    <d v="2024-02-20T00:00:00"/>
    <x v="2"/>
    <n v="138000"/>
    <m/>
    <n v="0"/>
    <m/>
    <m/>
    <s v="LC"/>
  </r>
  <r>
    <s v="对内-首年"/>
    <d v="2023-09-12T00:00:00"/>
    <s v="苏州盟倍力贸易有限公司"/>
    <s v="Suzhou Mobility Trading Co., Ltd."/>
    <s v="外商投资企业"/>
    <s v="苏州盟倍力贸易有限公司"/>
    <s v="Suzhou Mobility Trading Co., Ltd."/>
    <s v="外商投资企业"/>
    <s v="否"/>
    <s v="否"/>
    <m/>
    <m/>
    <m/>
    <s v="零售Retail"/>
    <n v="98"/>
    <s v="低于500万元"/>
    <m/>
    <m/>
    <m/>
    <s v="Crowe Global"/>
    <s v="香港"/>
    <s v="Crowe HK"/>
    <s v="Penny Chan "/>
    <s v="Partner"/>
    <s v="penny.chan@crowe.hk"/>
    <m/>
    <m/>
    <m/>
    <x v="0"/>
    <s v="新客户新业务"/>
    <s v="审计"/>
    <s v="④其他境外审计业务"/>
    <s v="审计及集团报告包"/>
    <s v="中国"/>
    <s v="苏州"/>
    <m/>
    <m/>
    <m/>
    <m/>
    <s v="国富会计所"/>
    <s v="北京执业中心"/>
    <x v="3"/>
    <m/>
    <m/>
    <n v="37735.849056603773"/>
    <n v="40000"/>
    <m/>
    <m/>
    <d v="2024-01-01T00:00:00"/>
    <s v="合同未标明日期"/>
    <n v="37735.849056603773"/>
    <m/>
    <n v="40000"/>
    <s v="否"/>
    <m/>
    <m/>
    <m/>
    <m/>
    <n v="2024"/>
    <m/>
    <d v="2024-03-25T00:00:00"/>
    <x v="2"/>
    <n v="40000"/>
    <m/>
    <n v="0"/>
    <m/>
    <m/>
    <m/>
  </r>
  <r>
    <s v="对内-延续"/>
    <d v="2023-10-20T00:00:00"/>
    <s v="联合矿产（广东）有限公司"/>
    <s v="Allied Mineral Products (Guangdong) Co., Ltd."/>
    <s v="外商投资企业"/>
    <s v="联合矿产（广东）有限公司"/>
    <s v="Allied Mineral Products (Guangdong) Co., Ltd."/>
    <s v="外商投资企业"/>
    <s v="否"/>
    <s v="否"/>
    <m/>
    <m/>
    <m/>
    <s v="采掘Extractive Industries"/>
    <n v="15443"/>
    <s v="1亿元（含）至3.65亿元（5000万美元）"/>
    <m/>
    <m/>
    <m/>
    <s v="Crowe Global"/>
    <s v="美国"/>
    <s v="Crowe LLP"/>
    <m/>
    <m/>
    <m/>
    <m/>
    <m/>
    <m/>
    <x v="0"/>
    <s v="老客户老业务"/>
    <s v="审计"/>
    <s v="其他境外审计业务"/>
    <s v="2023年美国会计准则审计"/>
    <s v="中国"/>
    <s v="广州"/>
    <m/>
    <m/>
    <m/>
    <m/>
    <s v="国富会计所"/>
    <s v="上海分所"/>
    <x v="4"/>
    <s v="许丽英"/>
    <m/>
    <n v="110377.35849056604"/>
    <n v="117000"/>
    <m/>
    <m/>
    <d v="2023-10-20T00:00:00"/>
    <m/>
    <n v="110377.35849056604"/>
    <m/>
    <n v="117000"/>
    <s v="否"/>
    <m/>
    <m/>
    <m/>
    <m/>
    <n v="2024"/>
    <m/>
    <d v="2024-04-01T00:00:00"/>
    <x v="2"/>
    <n v="117000"/>
    <m/>
    <n v="0"/>
    <m/>
    <m/>
    <m/>
  </r>
  <r>
    <s v="对内-延续"/>
    <d v="2023-10-20T00:00:00"/>
    <s v="联合矿产（天津）有限公司"/>
    <s v="Allied Mineral Products (Tianjin) Co., Ltd."/>
    <s v="外商投资企业"/>
    <s v="联合矿产（天津）有限公司"/>
    <s v="Allied Mineral Products (Tianjin) Co., Ltd."/>
    <s v="外商投资企业"/>
    <s v="否"/>
    <s v="否"/>
    <m/>
    <m/>
    <m/>
    <s v="采掘Extractive Industries"/>
    <n v="86020"/>
    <s v="7.3亿元（含）至36.5亿元（5亿美元）"/>
    <m/>
    <m/>
    <m/>
    <s v="Crowe Global"/>
    <s v="美国"/>
    <s v="Crowe LLP"/>
    <m/>
    <m/>
    <m/>
    <m/>
    <m/>
    <m/>
    <x v="0"/>
    <s v="老客户老业务"/>
    <s v="审计"/>
    <s v="其他境外审计业务"/>
    <s v="2023年美国会计准则审计"/>
    <s v="中国"/>
    <s v="天津"/>
    <m/>
    <m/>
    <m/>
    <m/>
    <s v="国富会计所"/>
    <s v="上海分所"/>
    <x v="4"/>
    <s v="许丽英"/>
    <m/>
    <n v="301886.79245283018"/>
    <n v="320000"/>
    <m/>
    <m/>
    <d v="2023-10-20T00:00:00"/>
    <m/>
    <n v="301886.79245283018"/>
    <m/>
    <n v="320000"/>
    <s v="否"/>
    <m/>
    <m/>
    <m/>
    <m/>
    <n v="2024"/>
    <m/>
    <d v="2024-04-01T00:00:00"/>
    <x v="2"/>
    <n v="320000"/>
    <m/>
    <n v="0"/>
    <m/>
    <m/>
    <m/>
  </r>
  <r>
    <s v="自主"/>
    <d v="2023-11-15T00:00:00"/>
    <s v="KISAMOS SHIPPING DMCC"/>
    <s v="KISAMOS SHIPPING DMCC"/>
    <s v="境外企业"/>
    <s v="KISAMOS SHIPPING DMCC"/>
    <s v="KISAMOS SHIPPING DMCC"/>
    <s v="外国企业"/>
    <s v="否"/>
    <s v="否"/>
    <m/>
    <m/>
    <s v="未知收入"/>
    <s v="物流Distribution"/>
    <n v="0"/>
    <s v="低于500万元"/>
    <m/>
    <m/>
    <m/>
    <s v="国富集团内部"/>
    <s v="中国"/>
    <m/>
    <m/>
    <m/>
    <m/>
    <s v="国富会计所北京执业中心"/>
    <s v="佟锐"/>
    <m/>
    <x v="0"/>
    <s v="新客户新业务"/>
    <s v="审计"/>
    <s v="其他境外审计业务"/>
    <s v="银行函证支持"/>
    <s v="中国"/>
    <s v="上海"/>
    <m/>
    <m/>
    <m/>
    <m/>
    <s v="国富会计所"/>
    <s v="北京执业中心"/>
    <x v="3"/>
    <s v="佟锐"/>
    <m/>
    <n v="6000"/>
    <n v="6300"/>
    <m/>
    <m/>
    <d v="2023-11-22T00:00:00"/>
    <m/>
    <n v="6000"/>
    <m/>
    <n v="6300"/>
    <s v="否"/>
    <m/>
    <m/>
    <m/>
    <m/>
    <n v="2024"/>
    <m/>
    <m/>
    <x v="2"/>
    <n v="6300"/>
    <m/>
    <n v="0"/>
    <m/>
    <m/>
    <s v="LC"/>
  </r>
  <r>
    <s v="对内-首年"/>
    <d v="2023-12-15T00:00:00"/>
    <s v="Hughes Pittman &amp; Gupton, LLP"/>
    <s v="Hughes Pittman &amp; Gupton, LLP"/>
    <s v="境外企业"/>
    <s v=" HZO, Inc."/>
    <s v=" HZO, Inc."/>
    <s v="外商投资企业"/>
    <s v="否"/>
    <s v="否"/>
    <m/>
    <m/>
    <s v="未知收入"/>
    <s v="制造Manufacturing"/>
    <n v="0"/>
    <s v="低于500万元"/>
    <s v="Sharon Xu"/>
    <m/>
    <m/>
    <s v="Crowe Global"/>
    <s v="美国"/>
    <s v="HPG"/>
    <s v="Colin Gough"/>
    <s v="Partner"/>
    <m/>
    <m/>
    <m/>
    <m/>
    <x v="0"/>
    <s v="新客户新业务"/>
    <s v="执行商定程序"/>
    <s v="⑦其他"/>
    <s v="盘点"/>
    <s v="中国"/>
    <s v="东莞"/>
    <m/>
    <m/>
    <m/>
    <m/>
    <s v="咨询公司"/>
    <s v="北京总部"/>
    <x v="8"/>
    <s v="居娅茜"/>
    <s v="小时费率480元 不含税和差旅"/>
    <n v="4320"/>
    <n v="4612.4207999999999"/>
    <m/>
    <m/>
    <d v="2023-12-20T00:00:00"/>
    <m/>
    <n v="4320"/>
    <m/>
    <n v="4890.2871224999999"/>
    <s v="否"/>
    <m/>
    <m/>
    <m/>
    <m/>
    <n v="2024"/>
    <d v="2024-01-01T00:00:00"/>
    <d v="2024-01-01T00:00:00"/>
    <x v="2"/>
    <n v="4890.2871224999999"/>
    <n v="0"/>
    <n v="0"/>
    <m/>
    <m/>
    <s v="LC"/>
  </r>
  <r>
    <s v="自主"/>
    <d v="2023-10-23T00:00:00"/>
    <s v="思澎赛企业管理（上海）有限公司"/>
    <s v="Spencer Stuart Star Enterprise Management(Shanghai) Co., Ltd."/>
    <s v="外商投资企业"/>
    <s v="思澎赛企业管理（上海）有限公司"/>
    <s v="Spencer Stuart Star Enterprise Management(Shanghai) Co., Ltd."/>
    <s v="外商投资企业"/>
    <s v="否"/>
    <s v="否"/>
    <m/>
    <m/>
    <m/>
    <s v="专业服务Professional Services"/>
    <n v="1916"/>
    <s v="1000万元（含）至5000万元"/>
    <m/>
    <m/>
    <m/>
    <s v="国富集团内部"/>
    <s v="中国"/>
    <m/>
    <m/>
    <m/>
    <m/>
    <s v="咨询公司"/>
    <s v="刘胜春"/>
    <m/>
    <x v="0"/>
    <s v="老客户老业务"/>
    <s v="审计"/>
    <s v="其他境外审计业务"/>
    <s v="2023年报审计"/>
    <s v="中国"/>
    <s v="上海"/>
    <m/>
    <m/>
    <m/>
    <m/>
    <s v="国富会计所"/>
    <s v="北京执业中心"/>
    <x v="3"/>
    <s v="佟锐"/>
    <m/>
    <n v="100000"/>
    <n v="106000"/>
    <m/>
    <m/>
    <d v="2024-01-26T00:00:00"/>
    <m/>
    <n v="100000"/>
    <m/>
    <n v="106000"/>
    <s v="否"/>
    <m/>
    <m/>
    <m/>
    <m/>
    <n v="2024"/>
    <m/>
    <d v="2024-05-22T00:00:00"/>
    <x v="2"/>
    <n v="106000"/>
    <m/>
    <n v="0"/>
    <m/>
    <m/>
    <s v="OL"/>
  </r>
  <r>
    <s v="自主"/>
    <d v="2023-11-15T00:00:00"/>
    <s v="思澎赛企业管理（上海）有限公司"/>
    <s v="Spencer Stuart Star Enterprise Management(Shanghai) Co., Ltd."/>
    <s v="外商投资企业"/>
    <s v="思澎赛企业管理（上海）有限公司"/>
    <s v="Spencer Stuart Star Enterprise Management(Shanghai) Co., Ltd."/>
    <s v="外商投资企业"/>
    <s v="否"/>
    <s v="否"/>
    <m/>
    <m/>
    <m/>
    <s v="专业服务Professional Services"/>
    <n v="1916"/>
    <s v="1000万元（含）至5000万元"/>
    <m/>
    <m/>
    <m/>
    <s v="国富集团内部"/>
    <s v="中国"/>
    <m/>
    <m/>
    <m/>
    <m/>
    <s v="咨询公司"/>
    <s v="刘胜春"/>
    <m/>
    <x v="0"/>
    <s v="老客户老业务"/>
    <s v="审计"/>
    <s v="其他境外审计业务"/>
    <m/>
    <s v="中国"/>
    <m/>
    <m/>
    <m/>
    <m/>
    <m/>
    <s v="国富会计所"/>
    <s v="北京执业中心"/>
    <x v="3"/>
    <s v="佟锐"/>
    <m/>
    <n v="200000"/>
    <n v="212000"/>
    <m/>
    <m/>
    <d v="2023-11-15T00:00:00"/>
    <m/>
    <n v="200000"/>
    <m/>
    <n v="212000"/>
    <s v="否"/>
    <m/>
    <m/>
    <m/>
    <m/>
    <n v="2024"/>
    <m/>
    <d v="2024-04-11T00:00:00"/>
    <x v="2"/>
    <n v="212000"/>
    <m/>
    <n v="0"/>
    <m/>
    <m/>
    <s v="OL"/>
  </r>
  <r>
    <s v="对内-延续"/>
    <d v="2023-12-07T00:00:00"/>
    <s v="世界动物保护协会（英国）北京代表处"/>
    <s v="World Animal Protection Association (UK) Beijing Representative Office"/>
    <s v="外资代表处"/>
    <s v="世界动物保护协会（英国）北京代表处"/>
    <s v="World Animal Protection Association (UK) Beijing Representative Office"/>
    <s v="外资代表处"/>
    <s v="否"/>
    <s v="否"/>
    <m/>
    <m/>
    <m/>
    <s v="非盈利及慈善机构Not for Profit/Charities"/>
    <n v="883.5"/>
    <s v="500万元（含）至1000万元"/>
    <m/>
    <m/>
    <m/>
    <s v="Crowe Global"/>
    <s v="英国"/>
    <s v="Crowe U.K. LLP"/>
    <m/>
    <m/>
    <m/>
    <m/>
    <m/>
    <m/>
    <x v="0"/>
    <s v="老客户老业务"/>
    <s v="审计"/>
    <s v="其他境外审计业务"/>
    <s v="2023年报审计"/>
    <s v="中国"/>
    <s v="北京"/>
    <m/>
    <m/>
    <m/>
    <m/>
    <s v="国富会计所"/>
    <s v="北京执业中心"/>
    <x v="3"/>
    <s v="佟锐"/>
    <m/>
    <n v="28301.886792452828"/>
    <n v="30000"/>
    <m/>
    <m/>
    <d v="2023-12-07T00:00:00"/>
    <s v="合同未标明日期，用系统登记日期"/>
    <n v="28301.886792452828"/>
    <n v="1800"/>
    <n v="31800"/>
    <s v="否"/>
    <m/>
    <m/>
    <m/>
    <m/>
    <n v="2024"/>
    <m/>
    <d v="2024-01-10T00:00:00"/>
    <x v="2"/>
    <n v="31800"/>
    <m/>
    <n v="0"/>
    <m/>
    <m/>
    <s v="LC"/>
  </r>
  <r>
    <s v="对内-延续"/>
    <d v="2023-11-24T00:00:00"/>
    <s v="因福来科技（深圳）有限公司"/>
    <s v="Infoline Technology (Shenzhen) Co., Ltd"/>
    <s v="外商投资企业"/>
    <s v="因福来科技（深圳）有限公司"/>
    <s v="Infoline Technology (Shenzhen) Co., Ltd"/>
    <s v="外商投资企业"/>
    <s v="否"/>
    <s v="否"/>
    <m/>
    <m/>
    <m/>
    <s v="科技与通讯Technology &amp; Telecommunications"/>
    <n v="1663.3"/>
    <s v="1000万元（含）至5000万元"/>
    <m/>
    <m/>
    <m/>
    <s v="Crowe Global"/>
    <s v="马来西亚"/>
    <s v="Crowe Malaysia PLT"/>
    <m/>
    <m/>
    <m/>
    <m/>
    <m/>
    <m/>
    <x v="0"/>
    <s v="老客户老业务"/>
    <s v="审计"/>
    <s v="其他境外审计业务"/>
    <s v="2023年报审计"/>
    <s v="中国"/>
    <s v="深圳"/>
    <m/>
    <m/>
    <m/>
    <m/>
    <s v="国富会计所"/>
    <s v="北京执业中心"/>
    <x v="3"/>
    <s v="佟锐"/>
    <m/>
    <n v="40000"/>
    <n v="42400"/>
    <m/>
    <m/>
    <d v="2023-11-24T00:00:00"/>
    <s v="系统登记日期"/>
    <n v="40000"/>
    <n v="15000"/>
    <n v="58300"/>
    <s v="否"/>
    <m/>
    <m/>
    <m/>
    <m/>
    <n v="2024"/>
    <m/>
    <d v="2024-03-27T00:00:00"/>
    <x v="2"/>
    <n v="58300"/>
    <m/>
    <n v="0"/>
    <m/>
    <m/>
    <s v="LC"/>
  </r>
  <r>
    <s v="对内-延续"/>
    <d v="2024-01-01T00:00:00"/>
    <s v="河北蒙特费罗导轨有限公司"/>
    <s v="Hebei Monteferro Guide Rails Co., Ltd."/>
    <s v="外商投资企业"/>
    <s v="河北蒙特费罗导轨有限公司"/>
    <s v="Hebei Monteferro Guide Rails Co., Ltd."/>
    <s v="外商投资企业"/>
    <s v="否"/>
    <s v="否"/>
    <m/>
    <m/>
    <m/>
    <s v="制造Manufacturing"/>
    <n v="16844"/>
    <s v="1亿元（含）至3.65亿元（5000万美元）"/>
    <m/>
    <m/>
    <m/>
    <s v="Crowe Global"/>
    <s v="意大利"/>
    <s v="Crowe Bompani"/>
    <s v="Giovanni Paschero "/>
    <m/>
    <s v="g.paschero@crowebompani.it"/>
    <m/>
    <m/>
    <m/>
    <x v="0"/>
    <s v="老客户老业务"/>
    <s v="审计"/>
    <s v="其他境外审计业务"/>
    <s v="2023年报审计"/>
    <s v="中国"/>
    <s v="沧州"/>
    <m/>
    <m/>
    <m/>
    <m/>
    <s v="国富会计所"/>
    <s v="北京执业中心"/>
    <x v="3"/>
    <s v="佟锐"/>
    <m/>
    <n v="47169.811320754714"/>
    <n v="50000"/>
    <m/>
    <m/>
    <d v="2024-03-12T00:00:00"/>
    <s v="系统登记日期"/>
    <n v="51886.792452830188"/>
    <m/>
    <n v="55000"/>
    <s v="否"/>
    <m/>
    <m/>
    <m/>
    <m/>
    <n v="2024"/>
    <m/>
    <d v="2024-03-20T00:00:00"/>
    <x v="2"/>
    <n v="55000"/>
    <m/>
    <n v="0"/>
    <m/>
    <m/>
    <s v="LC"/>
  </r>
  <r>
    <s v="自主"/>
    <d v="2024-01-01T00:00:00"/>
    <s v="北京福泰克环保科技有限公司"/>
    <s v="Beijing Fuel Tech Environmental Technologies Co., Ltd."/>
    <s v="外商投资企业"/>
    <s v="北京福泰克环保科技有限公司"/>
    <s v="Beijing Fuel Tech Environmental Technologies Co., Ltd."/>
    <s v="外商投资企业"/>
    <s v="否"/>
    <s v="否"/>
    <m/>
    <m/>
    <m/>
    <s v="制造Manufacturing"/>
    <n v="2"/>
    <s v="低于500万元"/>
    <m/>
    <m/>
    <m/>
    <s v="国富集团内部"/>
    <s v="中国"/>
    <m/>
    <m/>
    <m/>
    <m/>
    <s v="国富会计所北京执业中心"/>
    <s v="佟锐"/>
    <s v="王佳佳延续业务"/>
    <x v="0"/>
    <s v="老客户老业务"/>
    <s v="审计"/>
    <s v="其他境外审计业务"/>
    <s v="2023年报审计"/>
    <s v="中国"/>
    <s v="北京"/>
    <m/>
    <m/>
    <m/>
    <m/>
    <s v="国富会计所"/>
    <s v="北京执业中心"/>
    <x v="3"/>
    <s v="佟锐"/>
    <m/>
    <n v="15000"/>
    <n v="15900"/>
    <m/>
    <m/>
    <d v="2024-03-12T00:00:00"/>
    <s v="系统登记日期"/>
    <n v="15000"/>
    <m/>
    <n v="15900"/>
    <s v="否"/>
    <m/>
    <m/>
    <m/>
    <m/>
    <n v="2024"/>
    <m/>
    <d v="2024-04-26T00:00:00"/>
    <x v="2"/>
    <n v="15900"/>
    <m/>
    <n v="0"/>
    <m/>
    <m/>
    <s v="LC"/>
  </r>
  <r>
    <s v="自主"/>
    <d v="2024-01-01T00:00:00"/>
    <s v="安比贸易（深圳）有限公司"/>
    <s v="AB Technologies Co., Ltd."/>
    <s v="外商投资企业"/>
    <s v="安比贸易（深圳）有限公司"/>
    <s v="AB Technologies Co., Ltd."/>
    <s v="外商投资企业"/>
    <s v="否"/>
    <s v="否"/>
    <m/>
    <m/>
    <m/>
    <s v="科技与通讯Technology &amp; Telecommunications"/>
    <n v="6880"/>
    <s v="5000万元（含）至1亿元"/>
    <m/>
    <m/>
    <m/>
    <s v="国富集团内部"/>
    <s v="中国"/>
    <m/>
    <m/>
    <m/>
    <m/>
    <s v="国富会计所北京执业中心"/>
    <s v="佟锐"/>
    <s v="王佳佳延续业务"/>
    <x v="0"/>
    <s v="老客户老业务"/>
    <s v="审计"/>
    <s v="其他境外审计业务"/>
    <s v="2023年报审计"/>
    <s v="中国"/>
    <s v="深圳"/>
    <m/>
    <m/>
    <m/>
    <m/>
    <s v="国富会计所"/>
    <s v="北京执业中心"/>
    <x v="3"/>
    <s v="佟锐"/>
    <m/>
    <n v="62000"/>
    <n v="65720"/>
    <m/>
    <m/>
    <d v="2024-03-27T00:00:00"/>
    <s v="系统登记日期"/>
    <n v="62000"/>
    <m/>
    <n v="65720"/>
    <s v="否"/>
    <m/>
    <m/>
    <m/>
    <m/>
    <n v="2024"/>
    <m/>
    <d v="2024-03-26T00:00:00"/>
    <x v="2"/>
    <n v="65720"/>
    <m/>
    <n v="0"/>
    <m/>
    <m/>
    <s v="LC"/>
  </r>
  <r>
    <s v="对内-延续"/>
    <d v="2024-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s v="英国"/>
    <s v="Crowe U.K. LLP"/>
    <s v="Laurence Field "/>
    <s v="International Liaison Partner"/>
    <s v="laurence.field@crowe.co.uk_x000a_+442078427100"/>
    <m/>
    <m/>
    <m/>
    <x v="0"/>
    <s v="老客户老业务"/>
    <s v="审计"/>
    <s v="其他境外审计业务"/>
    <s v="2023年报审计"/>
    <s v="中国"/>
    <s v="深圳"/>
    <m/>
    <m/>
    <m/>
    <m/>
    <s v="国富会计所"/>
    <s v="北京执业中心"/>
    <x v="3"/>
    <s v="佟锐"/>
    <m/>
    <n v="35000"/>
    <n v="37100"/>
    <m/>
    <m/>
    <d v="2024-01-01T00:00:00"/>
    <s v="估计日期"/>
    <n v="35000"/>
    <m/>
    <n v="37100"/>
    <s v="否"/>
    <m/>
    <m/>
    <m/>
    <m/>
    <n v="2024"/>
    <m/>
    <d v="2024-05-20T00:00:00"/>
    <x v="2"/>
    <n v="37100"/>
    <m/>
    <n v="0"/>
    <m/>
    <m/>
    <s v="LC"/>
  </r>
  <r>
    <s v="对内-延续"/>
    <d v="2024-01-01T00:00:00"/>
    <s v="天津峰利蒙瑞特实业有限公司"/>
    <s v="Tianjin Fengli Merit Co., Ltd"/>
    <s v="外商投资企业"/>
    <s v="天津峰利蒙瑞特实业有限公司"/>
    <s v="Tianjin Fengli Merit Co., Ltd"/>
    <s v="外商投资企业"/>
    <s v="否"/>
    <s v="否"/>
    <m/>
    <m/>
    <m/>
    <s v="制造Manufacturing"/>
    <n v="25495"/>
    <s v="1亿元（含）至3.65亿元（5000万美元）"/>
    <m/>
    <m/>
    <m/>
    <s v="Crowe Global"/>
    <s v="意大利"/>
    <s v="Crowe Bompani"/>
    <s v="Giovanni Paschero "/>
    <m/>
    <s v="g.paschero@crowebompani.it"/>
    <m/>
    <m/>
    <m/>
    <x v="0"/>
    <s v="老客户老业务"/>
    <s v="审计"/>
    <s v="其他境外审计业务"/>
    <s v="2023年报审计"/>
    <s v="中国"/>
    <s v="天津"/>
    <m/>
    <m/>
    <m/>
    <m/>
    <s v="国富会计所"/>
    <s v="北京执业中心"/>
    <x v="3"/>
    <s v="佟锐"/>
    <m/>
    <n v="75471.698113207545"/>
    <n v="80000"/>
    <m/>
    <m/>
    <d v="2024-03-27T00:00:00"/>
    <s v="系统登记日期"/>
    <n v="75471.698113207545"/>
    <n v="4716.981132075467"/>
    <n v="85000"/>
    <s v="否"/>
    <m/>
    <m/>
    <m/>
    <m/>
    <n v="2024"/>
    <m/>
    <d v="2024-04-18T00:00:00"/>
    <x v="2"/>
    <n v="85000"/>
    <m/>
    <n v="0"/>
    <m/>
    <m/>
    <s v="LC"/>
  </r>
  <r>
    <s v="自主"/>
    <d v="2024-01-01T00:00:00"/>
    <s v="重庆市长寿区宜康百龄帮养老服务有限公司"/>
    <s v="Chongqing Changshou Yikang Bailingbang Yanjia Eldercare Co., Ltd"/>
    <s v="外商投资企业"/>
    <s v="重庆市长寿区宜康百龄帮养老服务有限公司"/>
    <s v="Chongqing Changshou Yikang Bailingbang Yanjia Eldercare Co., Ltd"/>
    <s v="外商投资企业"/>
    <s v="否"/>
    <s v="否"/>
    <m/>
    <m/>
    <m/>
    <s v="医疗Healthcare"/>
    <n v="250"/>
    <s v="低于500万元"/>
    <m/>
    <m/>
    <m/>
    <s v="官网咨询"/>
    <s v="中国"/>
    <m/>
    <m/>
    <m/>
    <m/>
    <s v="国富会计所北京执业中心"/>
    <s v="佟锐"/>
    <m/>
    <x v="0"/>
    <s v="老客户老业务"/>
    <s v="审计"/>
    <s v="其他境外审计业务"/>
    <s v="2023年报审计"/>
    <s v="中国"/>
    <s v="重庆"/>
    <m/>
    <m/>
    <m/>
    <m/>
    <s v="国富会计所"/>
    <s v="北京执业中心"/>
    <x v="3"/>
    <s v="佟锐"/>
    <m/>
    <n v="127358.49056603773"/>
    <n v="135000"/>
    <m/>
    <m/>
    <d v="2024-01-01T00:00:00"/>
    <s v="估计日期"/>
    <n v="127358.49056603773"/>
    <m/>
    <n v="135000"/>
    <s v="否"/>
    <m/>
    <m/>
    <m/>
    <m/>
    <n v="2024"/>
    <m/>
    <m/>
    <x v="2"/>
    <n v="135000"/>
    <m/>
    <n v="0"/>
    <m/>
    <m/>
    <s v="LC"/>
  </r>
  <r>
    <s v="对内-延续"/>
    <d v="2024-01-01T00:00:00"/>
    <s v="埃赋隆半导体（上海）有限公司"/>
    <s v="Ampleon Semiconductors (Shanghai) Co., Ltd."/>
    <s v="外商投资企业"/>
    <s v="埃赋隆半导体（上海）有限公司"/>
    <s v="Ampleon Semiconductors (Shanghai) Co., Ltd."/>
    <s v="外商投资企业"/>
    <s v="否"/>
    <s v="否"/>
    <m/>
    <m/>
    <m/>
    <s v="专业服务Professional Services"/>
    <n v="10000"/>
    <s v="1亿元（含）至3.65亿元（5000万美元）"/>
    <m/>
    <m/>
    <m/>
    <s v="Crowe Global"/>
    <s v="荷兰"/>
    <s v="Crowe Foederer B.V."/>
    <s v="Hugo Everaerd"/>
    <s v="International Liaison Partner"/>
    <s v="_x000a_h.everaerd@crowefoederer.nl_x000a_+31205646000"/>
    <m/>
    <m/>
    <m/>
    <x v="0"/>
    <s v="老客户老业务"/>
    <s v="财务外包"/>
    <s v="⑦其他"/>
    <s v="2024年财务外包服务：会计，税务"/>
    <s v="中国"/>
    <s v="上海"/>
    <m/>
    <m/>
    <m/>
    <m/>
    <s v="咨询公司"/>
    <s v="北京总部"/>
    <x v="8"/>
    <s v="刘胜春"/>
    <m/>
    <n v="216206"/>
    <n v="229179"/>
    <m/>
    <m/>
    <d v="2024-01-01T00:00:00"/>
    <s v="估计日期"/>
    <n v="216206"/>
    <m/>
    <n v="229179"/>
    <s v="否"/>
    <m/>
    <m/>
    <m/>
    <m/>
    <n v="2024"/>
    <m/>
    <m/>
    <x v="2"/>
    <n v="229179"/>
    <m/>
    <n v="0"/>
    <m/>
    <m/>
    <m/>
  </r>
  <r>
    <s v="对内-延续"/>
    <d v="2024-01-01T00:00:00"/>
    <s v="北京声航软件开发有限公司"/>
    <s v="Beijing SoundHound Software Developmets Co.,Ltd"/>
    <s v="外商投资企业"/>
    <s v="北京声航软件开发有限公司"/>
    <s v="Beijing SoundHound Software Developmets Co.,Ltd"/>
    <s v="外商投资企业"/>
    <s v="否"/>
    <s v="否"/>
    <m/>
    <m/>
    <m/>
    <s v="专业服务Professional Services"/>
    <n v="800"/>
    <s v="500万元（含）至1000万元"/>
    <m/>
    <m/>
    <m/>
    <s v="Crowe Global"/>
    <s v="美国"/>
    <s v="Crowe LLP"/>
    <s v="William Brewer"/>
    <s v="International Liaison Partner"/>
    <s v="bill.brewer@crowe.com_x000a_+12163165985"/>
    <m/>
    <m/>
    <m/>
    <x v="0"/>
    <s v="老客户老业务"/>
    <s v="财务外包"/>
    <m/>
    <s v="会计，税务，薪酬"/>
    <s v="中国"/>
    <s v="北京"/>
    <m/>
    <m/>
    <m/>
    <m/>
    <s v="咨询公司"/>
    <s v="北京总部"/>
    <x v="8"/>
    <s v="刘胜春"/>
    <m/>
    <n v="282837"/>
    <n v="299807"/>
    <m/>
    <m/>
    <d v="2024-01-01T00:00:00"/>
    <s v="估计日期"/>
    <n v="282837"/>
    <m/>
    <n v="299807"/>
    <s v="否"/>
    <m/>
    <m/>
    <m/>
    <m/>
    <n v="2024"/>
    <m/>
    <m/>
    <x v="2"/>
    <n v="299807"/>
    <m/>
    <n v="0"/>
    <m/>
    <m/>
    <m/>
  </r>
  <r>
    <s v="对内-延续"/>
    <d v="2024-01-01T00:00:00"/>
    <s v="北京尤尼康环球科技有限公司"/>
    <s v="Beijing UNICOM Global Technology Co. Ltd."/>
    <s v="外商投资企业"/>
    <s v="北京尤尼康环球科技有限公司"/>
    <s v="Beijing UNICOM Global Technology Co. Ltd."/>
    <s v="外商投资企业"/>
    <s v="否"/>
    <s v="否"/>
    <m/>
    <m/>
    <m/>
    <s v="专业服务Professional Services"/>
    <n v="2000"/>
    <s v="1000万元（含）至5000万元"/>
    <m/>
    <m/>
    <m/>
    <s v="Crowe Global"/>
    <s v="美国"/>
    <s v="Crowe LLP"/>
    <s v="William Brewer"/>
    <s v="International Liaison Partner"/>
    <s v="bill.brewer@crowe.com_x000a_+12163165985"/>
    <m/>
    <m/>
    <m/>
    <x v="0"/>
    <s v="老客户老业务"/>
    <s v="财务外包"/>
    <m/>
    <s v="2024年财务外包：会计，税务"/>
    <s v="中国"/>
    <s v="北京"/>
    <m/>
    <m/>
    <m/>
    <m/>
    <s v="咨询公司"/>
    <s v="北京总部"/>
    <x v="8"/>
    <s v="刘胜春"/>
    <m/>
    <n v="311644"/>
    <n v="330343"/>
    <m/>
    <m/>
    <d v="2024-01-01T00:00:00"/>
    <s v="估计日期"/>
    <n v="311644"/>
    <m/>
    <n v="330343"/>
    <s v="否"/>
    <m/>
    <m/>
    <m/>
    <m/>
    <n v="2024"/>
    <m/>
    <m/>
    <x v="2"/>
    <n v="330343"/>
    <m/>
    <n v="0"/>
    <m/>
    <m/>
    <m/>
  </r>
  <r>
    <s v="对内-延续"/>
    <d v="2024-01-01T00:00:00"/>
    <s v="贝纳得（济南）清洁技术有限公司"/>
    <s v="Benetech Jinan Clean Tech Co., Ltd"/>
    <s v="外商投资企业"/>
    <s v="贝纳得（济南）清洁技术有限公司"/>
    <s v="Benetech Jinan Clean Tech Co., Ltd"/>
    <s v="外商投资企业"/>
    <s v="否"/>
    <s v="否"/>
    <m/>
    <m/>
    <m/>
    <s v="制造Manufacturing"/>
    <n v="150"/>
    <s v="低于500万元"/>
    <m/>
    <m/>
    <m/>
    <s v="Crowe Global"/>
    <s v="美国"/>
    <s v="Crowe LLP"/>
    <s v="William Brewer"/>
    <s v="International Liaison Partner"/>
    <s v="bill.brewer@crowe.com_x000a_+12163165985"/>
    <m/>
    <m/>
    <m/>
    <x v="0"/>
    <s v="老客户老业务"/>
    <s v="财务外包"/>
    <m/>
    <s v="2024年财务外包：会计，税务"/>
    <s v="中国"/>
    <s v="济南"/>
    <m/>
    <m/>
    <m/>
    <m/>
    <s v="咨询公司"/>
    <s v="北京总部"/>
    <x v="8"/>
    <s v="刘胜春"/>
    <m/>
    <n v="286281"/>
    <n v="303458"/>
    <m/>
    <m/>
    <d v="2024-01-01T00:00:00"/>
    <s v="估计日期"/>
    <n v="286281"/>
    <m/>
    <n v="303458"/>
    <s v="否"/>
    <m/>
    <m/>
    <m/>
    <m/>
    <n v="2024"/>
    <m/>
    <m/>
    <x v="2"/>
    <n v="303458"/>
    <m/>
    <n v="0"/>
    <m/>
    <m/>
    <m/>
  </r>
  <r>
    <s v="自主"/>
    <d v="2024-01-01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m/>
    <m/>
    <m/>
    <s v="国富集团内部"/>
    <s v="中国"/>
    <m/>
    <m/>
    <m/>
    <m/>
    <s v="咨询公司"/>
    <s v="刘胜春"/>
    <m/>
    <x v="0"/>
    <s v="老客户新业务"/>
    <s v="财务外包"/>
    <m/>
    <s v="会计，税务，薪酬"/>
    <s v="中国"/>
    <s v="北京"/>
    <m/>
    <m/>
    <m/>
    <m/>
    <s v="咨询公司"/>
    <s v="北京总部"/>
    <x v="8"/>
    <s v="刘胜春"/>
    <m/>
    <n v="126616"/>
    <n v="134213"/>
    <m/>
    <m/>
    <d v="2024-01-01T00:00:00"/>
    <s v="估计日期"/>
    <n v="126616"/>
    <m/>
    <n v="134213"/>
    <s v="否"/>
    <m/>
    <m/>
    <m/>
    <m/>
    <n v="2024"/>
    <m/>
    <m/>
    <x v="2"/>
    <n v="134213"/>
    <m/>
    <n v="0"/>
    <m/>
    <m/>
    <m/>
  </r>
  <r>
    <s v="对内-延续"/>
    <d v="2024-01-01T00:00:00"/>
    <s v="巨溪商务信息咨询（上海）有限公司"/>
    <s v="Global Collect Services China Limited"/>
    <s v="外商投资企业"/>
    <s v="巨溪商务信息咨询（上海）有限公司"/>
    <s v="Global Collect Services China Limited"/>
    <s v="外商投资企业"/>
    <s v="否"/>
    <s v="否"/>
    <m/>
    <m/>
    <m/>
    <s v="专业服务Professional Services"/>
    <n v="2000"/>
    <s v="1000万元（含）至5000万元"/>
    <m/>
    <m/>
    <m/>
    <s v="Crowe Global"/>
    <s v="澳大利亚"/>
    <s v="Crowe Australasia"/>
    <s v="Anthony Patrk"/>
    <s v="International Liaison Partner"/>
    <s v="Anthony.Patrk@crowe.com.au_x000a_+61415906680"/>
    <m/>
    <m/>
    <m/>
    <x v="0"/>
    <s v="老客户老业务"/>
    <s v="财务外包"/>
    <m/>
    <s v="2024年财务外包：会计，税务"/>
    <s v="中国"/>
    <s v="上海"/>
    <m/>
    <m/>
    <m/>
    <m/>
    <s v="咨询公司"/>
    <s v="北京总部"/>
    <x v="8"/>
    <s v="刘胜春"/>
    <m/>
    <n v="252324"/>
    <n v="267463"/>
    <m/>
    <m/>
    <d v="2024-01-01T00:00:00"/>
    <s v="估计日期"/>
    <n v="252324"/>
    <m/>
    <n v="267463"/>
    <s v="否"/>
    <m/>
    <m/>
    <m/>
    <m/>
    <n v="2024"/>
    <m/>
    <m/>
    <x v="2"/>
    <n v="267463"/>
    <m/>
    <n v="0"/>
    <m/>
    <m/>
    <m/>
  </r>
  <r>
    <s v="自主"/>
    <d v="2024-01-01T00:00:00"/>
    <s v="齐思工业设计咨询（上海）有限公司"/>
    <s v="TEAMS Design Consulting (Shanghai) Co., Ltd."/>
    <s v="外商投资企业"/>
    <s v="齐思工业设计咨询（上海）有限公司"/>
    <s v="TEAMS Design Consulting (Shanghai) Co., Ltd."/>
    <s v="外商投资企业"/>
    <s v="否"/>
    <s v="否"/>
    <m/>
    <m/>
    <m/>
    <s v="专业服务Professional Services"/>
    <n v="900"/>
    <s v="500万元（含）至1000万元"/>
    <m/>
    <m/>
    <m/>
    <s v="国富集团内部"/>
    <s v="中国"/>
    <m/>
    <m/>
    <m/>
    <m/>
    <s v="咨询公司"/>
    <s v="刘胜春"/>
    <m/>
    <x v="0"/>
    <s v="老客户老业务"/>
    <s v="财务外包"/>
    <m/>
    <s v="2024年财务外包：会计，税务"/>
    <s v="中国"/>
    <s v="上海"/>
    <m/>
    <m/>
    <m/>
    <m/>
    <s v="咨询公司"/>
    <s v="北京总部"/>
    <x v="8"/>
    <s v="刘胜春"/>
    <m/>
    <n v="148584"/>
    <n v="157500"/>
    <m/>
    <m/>
    <d v="2024-01-01T00:00:00"/>
    <s v="估计日期"/>
    <n v="148584"/>
    <m/>
    <n v="157500"/>
    <s v="否"/>
    <m/>
    <m/>
    <m/>
    <m/>
    <n v="2024"/>
    <m/>
    <m/>
    <x v="2"/>
    <n v="157500"/>
    <m/>
    <n v="0"/>
    <m/>
    <m/>
    <m/>
  </r>
  <r>
    <s v="对内-延续"/>
    <d v="2024-01-01T00:00:00"/>
    <s v="数维知识产权咨询（上海）有限责任公司"/>
    <s v="Ebrand Service Shanghai Co., Ltd"/>
    <s v="外商投资企业"/>
    <s v="数维知识产权咨询（上海）有限责任公司"/>
    <s v="Ebrand Service Shanghai Co., Ltd"/>
    <s v="外商投资企业"/>
    <s v="否"/>
    <s v="否"/>
    <m/>
    <m/>
    <m/>
    <s v="专业服务Professional Services"/>
    <n v="100"/>
    <s v="低于500万元"/>
    <m/>
    <m/>
    <m/>
    <s v="Crowe Global"/>
    <s v="德国"/>
    <s v="Crowe BPG"/>
    <s v="Andreas Hoffmann"/>
    <s v="Partner"/>
    <s v="hoffmann@crowe-bpg.de_x000a_+492151508464"/>
    <m/>
    <m/>
    <m/>
    <x v="0"/>
    <s v="老客户老业务"/>
    <s v="财务外包"/>
    <m/>
    <s v="2024年财务外包：会计，税务，薪酬"/>
    <s v="中国"/>
    <s v="上海"/>
    <m/>
    <m/>
    <m/>
    <m/>
    <s v="咨询公司"/>
    <s v="北京总部"/>
    <x v="8"/>
    <s v="刘胜春"/>
    <m/>
    <n v="46837"/>
    <n v="49647"/>
    <m/>
    <m/>
    <d v="2024-01-01T00:00:00"/>
    <s v="估计日期"/>
    <n v="46837"/>
    <m/>
    <n v="49647"/>
    <s v="否"/>
    <m/>
    <m/>
    <m/>
    <m/>
    <n v="2024"/>
    <m/>
    <m/>
    <x v="2"/>
    <n v="49647"/>
    <m/>
    <n v="0"/>
    <m/>
    <m/>
    <m/>
  </r>
  <r>
    <s v="对内-延续"/>
    <d v="2024-01-01T00:00:00"/>
    <s v="思澎赛企业管理（上海）有限公司"/>
    <s v="Spencer Stuart Star Enterprise Management Co., Ltd."/>
    <s v="外商投资企业"/>
    <s v="思澎赛企业管理（上海）有限公司"/>
    <s v="Spencer Stuart Star Enterprise Management Co., Ltd."/>
    <s v="外商投资企业"/>
    <s v="否"/>
    <s v="否"/>
    <m/>
    <m/>
    <m/>
    <s v="专业服务Professional Services"/>
    <n v="1916"/>
    <s v="1000万元（含）至5000万元"/>
    <m/>
    <m/>
    <m/>
    <s v="Crowe Global"/>
    <s v="香港"/>
    <m/>
    <s v="Cyrus Chow"/>
    <s v="International Liaison Partner"/>
    <s v="international.liaison@crowe.hk_x000a_+85228946835"/>
    <m/>
    <m/>
    <m/>
    <x v="0"/>
    <s v="老客户老业务"/>
    <s v="财务外包"/>
    <m/>
    <s v="2024年财务外包：会计，税务"/>
    <s v="中国"/>
    <s v="上海"/>
    <m/>
    <m/>
    <m/>
    <m/>
    <s v="咨询公司"/>
    <s v="北京总部"/>
    <x v="8"/>
    <s v="刘胜春"/>
    <m/>
    <n v="112356"/>
    <n v="119098"/>
    <m/>
    <m/>
    <d v="2024-01-01T00:00:00"/>
    <s v="估计日期"/>
    <n v="112356"/>
    <m/>
    <n v="119098"/>
    <s v="否"/>
    <m/>
    <m/>
    <m/>
    <m/>
    <n v="2024"/>
    <m/>
    <m/>
    <x v="2"/>
    <n v="119098"/>
    <m/>
    <n v="0"/>
    <m/>
    <m/>
    <m/>
  </r>
  <r>
    <s v="自主"/>
    <d v="2024-01-01T00:00:00"/>
    <s v="星亚智研（北京）咨询有限公司"/>
    <s v="Xingya Zhiyan (Beijing) Consulting Co., Ltd"/>
    <s v="外商投资企业"/>
    <s v="星亚智研（北京）咨询有限公司"/>
    <s v="Xingya Zhiyan (Beijing) Consulting Co., Ltd"/>
    <s v="外商投资企业"/>
    <s v="否"/>
    <s v="否"/>
    <m/>
    <m/>
    <m/>
    <s v="专业服务Professional Services"/>
    <n v="300"/>
    <s v="低于500万元"/>
    <m/>
    <m/>
    <m/>
    <s v="国富集团内部"/>
    <s v="中国"/>
    <m/>
    <m/>
    <m/>
    <m/>
    <s v="咨询公司"/>
    <s v="刘胜春"/>
    <m/>
    <x v="0"/>
    <s v="新客户新业务"/>
    <s v="财务外包"/>
    <m/>
    <s v="2024年财务外包：会计，税务，薪酬"/>
    <s v="中国"/>
    <s v="北京"/>
    <m/>
    <m/>
    <m/>
    <m/>
    <s v="咨询公司"/>
    <s v="北京总部"/>
    <x v="8"/>
    <s v="刘胜春"/>
    <m/>
    <n v="79245"/>
    <n v="84000"/>
    <m/>
    <m/>
    <d v="2024-01-01T00:00:00"/>
    <s v="估计日期"/>
    <n v="79245"/>
    <m/>
    <n v="84000"/>
    <s v="否"/>
    <m/>
    <m/>
    <m/>
    <m/>
    <n v="2024"/>
    <m/>
    <m/>
    <x v="2"/>
    <n v="84000"/>
    <m/>
    <n v="0"/>
    <m/>
    <m/>
    <m/>
  </r>
  <r>
    <s v="对内-首年"/>
    <d v="2023-06-16T00:00:00"/>
    <s v="CROWE FST CONSULTING KFT."/>
    <s v="CROWE FST CONSULTING KFT."/>
    <s v="境外企业"/>
    <s v="CROWE FST CONSULTING KFT."/>
    <s v="CROWE FST CONSULTING KFT."/>
    <s v="外国企业"/>
    <s v="否"/>
    <s v="否"/>
    <m/>
    <m/>
    <m/>
    <s v="专业服务Professional Services"/>
    <n v="0"/>
    <m/>
    <m/>
    <m/>
    <m/>
    <s v="Crowe Global"/>
    <s v="匈牙利"/>
    <s v="CROWE FST CONSULTING KFT."/>
    <s v="Ashwani Verma"/>
    <s v="Partner"/>
    <s v=" +36301604222_x000a_ashwani.verma@crowe.hu"/>
    <m/>
    <m/>
    <m/>
    <x v="0"/>
    <s v="新客户新业务"/>
    <s v="财务外包"/>
    <m/>
    <s v="供应商信息录入流程外包"/>
    <s v="中国"/>
    <s v="上海"/>
    <m/>
    <m/>
    <m/>
    <m/>
    <s v="咨询公司"/>
    <s v="北京总部"/>
    <x v="8"/>
    <s v="刘胜春"/>
    <m/>
    <n v="47212"/>
    <n v="50044"/>
    <m/>
    <m/>
    <d v="2024-01-01T00:00:00"/>
    <s v="估计日期"/>
    <n v="47212"/>
    <m/>
    <n v="50044"/>
    <s v="否"/>
    <m/>
    <m/>
    <m/>
    <m/>
    <n v="2024"/>
    <m/>
    <m/>
    <x v="2"/>
    <n v="50044"/>
    <m/>
    <n v="0"/>
    <m/>
    <m/>
    <m/>
  </r>
  <r>
    <s v="对内-首年"/>
    <d v="2024-01-01T00:00:00"/>
    <s v="NEEYAMO, INC"/>
    <s v="NEEYAMO, INC"/>
    <s v="境外企业"/>
    <s v="NEEYAMO, INC"/>
    <s v="NEEYAMO, INC"/>
    <s v="外国企业"/>
    <s v="否"/>
    <s v="否"/>
    <m/>
    <m/>
    <m/>
    <s v="专业服务Professional Services"/>
    <n v="0"/>
    <m/>
    <m/>
    <m/>
    <m/>
    <s v="官网咨询"/>
    <s v="中国"/>
    <m/>
    <m/>
    <m/>
    <m/>
    <m/>
    <m/>
    <m/>
    <x v="0"/>
    <s v="新客户新业务"/>
    <s v="财务外包"/>
    <m/>
    <s v="银行开户"/>
    <s v="中国"/>
    <s v="上海"/>
    <m/>
    <m/>
    <m/>
    <m/>
    <s v="咨询公司"/>
    <s v="北京总部"/>
    <x v="8"/>
    <s v="刘胜春"/>
    <m/>
    <n v="6547.16"/>
    <n v="6939"/>
    <m/>
    <m/>
    <d v="2024-01-01T00:00:00"/>
    <s v="估计日期"/>
    <n v="6547.16"/>
    <m/>
    <n v="6939"/>
    <s v="否"/>
    <m/>
    <m/>
    <m/>
    <m/>
    <n v="2024"/>
    <m/>
    <m/>
    <x v="2"/>
    <n v="6939"/>
    <m/>
    <n v="0"/>
    <m/>
    <m/>
    <m/>
  </r>
  <r>
    <s v="对内-首年"/>
    <d v="2024-01-01T00:00:00"/>
    <s v="尼亚莫企业管理（上海）有限公司"/>
    <s v="Neeyamo Enterprise Management (Shanghai) Co., Ltd."/>
    <s v="外商投资企业"/>
    <s v="尼亚莫企业管理（上海）有限公司"/>
    <s v="Neeyamo Enterprise Management (Shanghai) Co., Ltd."/>
    <s v="外商投资企业"/>
    <s v="否"/>
    <s v="否"/>
    <m/>
    <m/>
    <m/>
    <s v="专业服务Professional Services"/>
    <n v="30"/>
    <s v="低于500万元"/>
    <m/>
    <m/>
    <m/>
    <s v="官网咨询"/>
    <s v="中国"/>
    <m/>
    <m/>
    <m/>
    <m/>
    <s v="咨询公司"/>
    <s v="沈琳"/>
    <m/>
    <x v="0"/>
    <s v="新客户新业务"/>
    <s v="财务外包"/>
    <s v="⑦其他"/>
    <s v="2024年财务外包：会计，税务"/>
    <s v="中国"/>
    <s v="上海"/>
    <m/>
    <m/>
    <m/>
    <m/>
    <s v="咨询公司"/>
    <s v="北京总部"/>
    <x v="8"/>
    <s v="刘胜春"/>
    <m/>
    <n v="33440.85"/>
    <n v="35447.300000000003"/>
    <m/>
    <m/>
    <d v="2024-01-01T00:00:00"/>
    <s v="估计日期"/>
    <n v="33440.85"/>
    <m/>
    <n v="35447.300000000003"/>
    <s v="否"/>
    <m/>
    <m/>
    <m/>
    <m/>
    <n v="2024"/>
    <m/>
    <m/>
    <x v="2"/>
    <n v="35447.300000000003"/>
    <m/>
    <n v="0"/>
    <m/>
    <m/>
    <m/>
  </r>
  <r>
    <s v="自主"/>
    <d v="2024-01-01T00:00:00"/>
    <s v="爱艺德杰（上海）商务咨询有限公司"/>
    <m/>
    <s v="外商投资企业"/>
    <s v="爱艺德杰（上海）商务咨询有限公司"/>
    <m/>
    <s v="外商投资企业"/>
    <s v="否"/>
    <s v="否"/>
    <m/>
    <m/>
    <m/>
    <s v="专业服务Professional Services"/>
    <n v="900"/>
    <s v="500万元（含）至1000万元"/>
    <m/>
    <m/>
    <m/>
    <s v="国富集团内部"/>
    <s v="中国"/>
    <m/>
    <m/>
    <m/>
    <m/>
    <s v="咨询公司"/>
    <s v="刘胜春"/>
    <m/>
    <x v="0"/>
    <s v="新客户新业务"/>
    <s v="财务外包"/>
    <s v="⑦其他"/>
    <s v="2024年财务外包：会计，税务，薪酬"/>
    <s v="中国"/>
    <s v="上海"/>
    <m/>
    <m/>
    <m/>
    <m/>
    <s v="咨询公司"/>
    <s v="北京总部"/>
    <x v="8"/>
    <s v="刘胜春"/>
    <m/>
    <n v="3773.58"/>
    <n v="4000"/>
    <m/>
    <m/>
    <d v="2024-01-01T00:00:00"/>
    <s v="估计日期"/>
    <n v="3773.58"/>
    <m/>
    <n v="4000"/>
    <s v="否"/>
    <m/>
    <m/>
    <m/>
    <m/>
    <n v="2024"/>
    <m/>
    <m/>
    <x v="2"/>
    <n v="4000"/>
    <m/>
    <n v="0"/>
    <m/>
    <m/>
    <m/>
  </r>
  <r>
    <s v="自主"/>
    <d v="2024-01-01T00:00:00"/>
    <s v="漾创采购咨询（东莞市）有限公司"/>
    <m/>
    <s v="外商投资企业"/>
    <s v="漾创采购咨询（东莞市）有限公司"/>
    <m/>
    <s v="外商投资企业"/>
    <s v="否"/>
    <s v="否"/>
    <m/>
    <m/>
    <m/>
    <s v="专业服务Professional Services"/>
    <n v="300"/>
    <s v="低于500万元"/>
    <m/>
    <m/>
    <m/>
    <s v="其他合作单位"/>
    <s v="美国"/>
    <m/>
    <m/>
    <m/>
    <m/>
    <s v="咨询公司"/>
    <s v="沈琳"/>
    <m/>
    <x v="0"/>
    <s v="新客户新业务"/>
    <s v="审阅"/>
    <m/>
    <s v="会计，税务"/>
    <s v="中国"/>
    <s v="东莞"/>
    <m/>
    <m/>
    <m/>
    <m/>
    <s v="咨询公司"/>
    <s v="北京总部"/>
    <x v="8"/>
    <s v="沈琳"/>
    <m/>
    <n v="42452.83"/>
    <n v="45000"/>
    <m/>
    <m/>
    <d v="2023-01-01T00:00:00"/>
    <s v="估计日期"/>
    <n v="42452.83"/>
    <m/>
    <n v="45000"/>
    <s v="否"/>
    <m/>
    <m/>
    <m/>
    <m/>
    <n v="2024"/>
    <m/>
    <m/>
    <x v="2"/>
    <n v="45000"/>
    <m/>
    <n v="0"/>
    <m/>
    <m/>
    <m/>
  </r>
  <r>
    <s v="对内-延续"/>
    <d v="2024-01-02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老客户老业务"/>
    <s v="审计"/>
    <s v="④其他境外审计业务"/>
    <s v="2023年报审计（延续业务）"/>
    <s v="中国"/>
    <s v="北京"/>
    <m/>
    <m/>
    <m/>
    <m/>
    <s v="国富会计所"/>
    <s v="北京执业中心"/>
    <x v="1"/>
    <s v="刘洵子"/>
    <s v="含税价格"/>
    <n v="60407.547169811318"/>
    <n v="64032"/>
    <m/>
    <m/>
    <d v="2024-01-09T00:00:00"/>
    <m/>
    <n v="60407.547169811318"/>
    <m/>
    <n v="64032"/>
    <s v="否"/>
    <m/>
    <m/>
    <m/>
    <m/>
    <n v="2024"/>
    <d v="2024-02-01T00:00:00"/>
    <d v="2024-03-04T00:00:00"/>
    <x v="2"/>
    <n v="64032"/>
    <s v="增值税普票"/>
    <n v="0"/>
    <m/>
    <m/>
    <s v="OL"/>
  </r>
  <r>
    <s v="对内-延续"/>
    <d v="2024-01-02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老客户老业务"/>
    <s v="税务"/>
    <s v="⑤税务"/>
    <s v="2023年税审"/>
    <s v="中国"/>
    <s v="北京"/>
    <m/>
    <m/>
    <m/>
    <m/>
    <s v="税务公司"/>
    <s v="北京总部"/>
    <x v="2"/>
    <s v="王向鹏"/>
    <s v="含税价格"/>
    <n v="20000"/>
    <n v="21344"/>
    <m/>
    <m/>
    <d v="2024-01-09T00:00:00"/>
    <m/>
    <n v="20000"/>
    <m/>
    <n v="21344"/>
    <s v="否"/>
    <m/>
    <m/>
    <m/>
    <m/>
    <n v="2024"/>
    <m/>
    <m/>
    <x v="2"/>
    <n v="21344"/>
    <s v="增值税发票"/>
    <n v="0"/>
    <m/>
    <m/>
    <s v="OL"/>
  </r>
  <r>
    <s v="自主"/>
    <d v="2024-01-29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s v="Isabel Nortez (inortes@wegofurther.com)"/>
    <m/>
    <m/>
    <s v="国富集团内部"/>
    <s v="中国"/>
    <m/>
    <m/>
    <m/>
    <m/>
    <s v="咨询公司"/>
    <s v="刘胜春"/>
    <m/>
    <x v="0"/>
    <s v="老客户老业务"/>
    <s v="审计"/>
    <s v="④其他境外审计业务"/>
    <s v="2023年报审计"/>
    <s v="中国"/>
    <s v="北京"/>
    <m/>
    <m/>
    <m/>
    <m/>
    <s v="国富会计所"/>
    <s v="北京执业中心"/>
    <x v="1"/>
    <s v="刘洵子"/>
    <s v="含税价格"/>
    <n v="42452.83018867924"/>
    <n v="45000"/>
    <m/>
    <m/>
    <d v="2024-03-04T00:00:00"/>
    <m/>
    <n v="42452.83018867924"/>
    <m/>
    <n v="44999.999999999993"/>
    <s v="否"/>
    <m/>
    <m/>
    <m/>
    <m/>
    <n v="2024"/>
    <d v="2024-03-01T00:00:00"/>
    <d v="2024-03-31T00:00:00"/>
    <x v="2"/>
    <n v="45000"/>
    <s v="增值税电子票"/>
    <n v="0"/>
    <m/>
    <m/>
    <s v="OL"/>
  </r>
  <r>
    <s v="对内-首年"/>
    <d v="2024-02-18T00:00:00"/>
    <s v="三叶科技（天津）有限公司"/>
    <s v="Shamrock Technologies (Tianjin) Inc."/>
    <s v="外商投资企业"/>
    <s v="三叶科技（天津）有限公司"/>
    <s v="Shamrock Technologies (Tianjin) Inc."/>
    <s v="外商投资企业"/>
    <s v="否"/>
    <s v="否"/>
    <m/>
    <m/>
    <m/>
    <s v="化工Chemicals"/>
    <n v="9200"/>
    <s v="500万元（含）至1000万元"/>
    <m/>
    <m/>
    <m/>
    <s v="Crowe Global"/>
    <s v="美国"/>
    <s v="Crowe LLP"/>
    <s v="Derek Grimm"/>
    <m/>
    <s v="Derek.Grimm@crowe.com"/>
    <m/>
    <m/>
    <m/>
    <x v="1"/>
    <m/>
    <s v="审计"/>
    <m/>
    <s v="2023年报审计、税务审计"/>
    <s v="中国"/>
    <s v="天津"/>
    <m/>
    <m/>
    <m/>
    <m/>
    <s v="国富会计所"/>
    <s v="北京执业中心"/>
    <x v="3"/>
    <s v="刘洵子"/>
    <s v="由佟总带队，我参与。含税含差旅总包价格；税务公司左振艳报价60000，一共报价30万。"/>
    <n v="240000"/>
    <n v="240000"/>
    <m/>
    <m/>
    <m/>
    <m/>
    <m/>
    <m/>
    <m/>
    <m/>
    <m/>
    <m/>
    <m/>
    <m/>
    <m/>
    <m/>
    <m/>
    <x v="3"/>
    <m/>
    <m/>
    <n v="0"/>
    <s v="3、报价高，超出客户预期；"/>
    <m/>
    <s v="OL"/>
  </r>
  <r>
    <s v="自主"/>
    <d v="2024-03-03T00:00:00"/>
    <s v="北京国富会计师事务所（特殊普通合伙）"/>
    <s v="Crowe China Certified Public Accountants"/>
    <s v="国富集团内部"/>
    <s v="宜昌达门船舶有限公司"/>
    <s v="Damen Yichang Shipyard Co., Ltd"/>
    <s v="外商投资企业"/>
    <s v="否"/>
    <s v="否"/>
    <m/>
    <m/>
    <m/>
    <s v="专业服务Professional Services"/>
    <n v="50522.8"/>
    <s v="3.65亿元（含）至7.3亿元（1亿美元）"/>
    <m/>
    <m/>
    <m/>
    <s v="国富集团内部"/>
    <s v="中国"/>
    <m/>
    <m/>
    <m/>
    <m/>
    <s v="国富会计所湖北分所"/>
    <s v="王劲松"/>
    <m/>
    <x v="0"/>
    <s v="老客户新业务"/>
    <s v="其他"/>
    <s v="⑦其他"/>
    <s v="审阅英文报告翻译"/>
    <s v="中国"/>
    <s v="北京"/>
    <m/>
    <m/>
    <m/>
    <m/>
    <s v="国富会计所"/>
    <s v="北京执业中心"/>
    <x v="1"/>
    <s v="刘洵子"/>
    <s v="内部结算"/>
    <n v="5000"/>
    <n v="5000"/>
    <m/>
    <m/>
    <d v="2024-03-03T00:00:00"/>
    <m/>
    <n v="5000"/>
    <m/>
    <n v="5000"/>
    <s v="否"/>
    <m/>
    <m/>
    <m/>
    <m/>
    <n v="2024"/>
    <d v="2024-03-03T00:00:00"/>
    <d v="2024-03-05T00:00:00"/>
    <x v="2"/>
    <n v="5000"/>
    <s v="内部结算"/>
    <n v="0"/>
    <m/>
    <m/>
    <s v="OL"/>
  </r>
  <r>
    <s v="对内-首年"/>
    <d v="2024-03-12T00:00:00"/>
    <s v="Triumph"/>
    <m/>
    <s v="外商投资企业"/>
    <s v="Undisclosed furniture supplier"/>
    <m/>
    <s v="外商投资企业"/>
    <s v="否"/>
    <m/>
    <m/>
    <m/>
    <m/>
    <s v="零售Retail"/>
    <m/>
    <m/>
    <m/>
    <m/>
    <m/>
    <s v="Crowe Global"/>
    <s v="英国"/>
    <s v="Crowe U.K. LLP"/>
    <s v="Laurence Field "/>
    <s v="International Liaison Partner"/>
    <s v="laurence.field@crowe.co.uk"/>
    <m/>
    <m/>
    <m/>
    <x v="1"/>
    <m/>
    <s v="咨询"/>
    <m/>
    <s v="内部控制审计"/>
    <m/>
    <s v="淮安"/>
    <m/>
    <m/>
    <m/>
    <m/>
    <m/>
    <s v="北京执业中心"/>
    <x v="1"/>
    <s v="刘洵子"/>
    <s v="含税价格，差旅实报实销"/>
    <n v="143200"/>
    <n v="165416"/>
    <m/>
    <m/>
    <m/>
    <m/>
    <m/>
    <m/>
    <m/>
    <m/>
    <m/>
    <m/>
    <m/>
    <m/>
    <m/>
    <m/>
    <m/>
    <x v="3"/>
    <m/>
    <m/>
    <n v="0"/>
    <s v="3、报价高，超出客户预期；"/>
    <m/>
    <s v="OL"/>
  </r>
  <r>
    <s v="对内-延续"/>
    <d v="2024-03-12T00:00:00"/>
    <s v="Crowe LLP"/>
    <s v="Crowe LLP"/>
    <s v="境外企业"/>
    <s v="斯泰潘（南京）化学有限公司"/>
    <s v="Stepan Company (Nanjing)"/>
    <s v="外国企业"/>
    <s v="否"/>
    <m/>
    <m/>
    <m/>
    <m/>
    <s v="专业服务Professional Services"/>
    <n v="0"/>
    <s v="低于500万元"/>
    <m/>
    <m/>
    <m/>
    <s v="Crowe Global"/>
    <s v="美国"/>
    <s v="Crowe LLP"/>
    <s v="Brian Hochberg "/>
    <s v="Partner"/>
    <s v="brian.hochberg@crowe.com"/>
    <s v="咨询公司"/>
    <s v="沈琳"/>
    <m/>
    <x v="0"/>
    <s v="老客户老业务"/>
    <s v="内部审计"/>
    <s v="⑥咨询"/>
    <s v="内部控制审计（SOX &amp; ABAC)"/>
    <s v="中国"/>
    <s v="南京"/>
    <m/>
    <m/>
    <m/>
    <m/>
    <s v="国富会计所"/>
    <s v="北京执业中心"/>
    <x v="1"/>
    <s v="刘洵子"/>
    <s v="2人，合计小时费率1480，预计八月两周、十二月一周，无差旅"/>
    <n v="81990.537735849051"/>
    <n v="86909.97"/>
    <m/>
    <m/>
    <d v="2024-03-13T00:00:00"/>
    <m/>
    <n v="81990.537735849051"/>
    <m/>
    <n v="86909.97"/>
    <s v="否"/>
    <m/>
    <m/>
    <m/>
    <m/>
    <n v="2024"/>
    <d v="2024-08-12T00:00:00"/>
    <d v="2024-12-15T00:00:00"/>
    <x v="2"/>
    <n v="86909.97"/>
    <s v="CABJ2024-2-9-1"/>
    <n v="0"/>
    <m/>
    <m/>
    <s v="OL"/>
  </r>
  <r>
    <s v="自主"/>
    <d v="2024-03-21T00:00:00"/>
    <s v="Pilmico &amp; Gold Coin Group - Singapore"/>
    <s v="Pilmico &amp; Gold Coin Group - Singapore"/>
    <s v="外商投资企业"/>
    <s v="金钱饲料 （东莞）有限公司等五家"/>
    <m/>
    <s v="外商投资企业"/>
    <s v="否"/>
    <s v="否"/>
    <m/>
    <m/>
    <m/>
    <s v="其它Other"/>
    <n v="200000"/>
    <s v="7.3亿元（含）至36.5亿元（5亿美元）"/>
    <s v="Shi Rui Teh_x000a_Internal Audit Manager_x000a_shirui.teh@aboitiz.com"/>
    <m/>
    <m/>
    <s v="官网咨询"/>
    <s v="中国"/>
    <m/>
    <m/>
    <m/>
    <m/>
    <m/>
    <m/>
    <m/>
    <x v="1"/>
    <m/>
    <s v="咨询"/>
    <m/>
    <s v="内部控制审计"/>
    <m/>
    <s v="东莞、漳州等"/>
    <m/>
    <m/>
    <m/>
    <m/>
    <m/>
    <s v="北京执业中心"/>
    <x v="1"/>
    <s v="刘洵子"/>
    <m/>
    <n v="597600"/>
    <n v="698589.12"/>
    <m/>
    <m/>
    <m/>
    <m/>
    <m/>
    <m/>
    <m/>
    <m/>
    <m/>
    <m/>
    <m/>
    <m/>
    <m/>
    <m/>
    <m/>
    <x v="3"/>
    <m/>
    <m/>
    <n v="0"/>
    <s v="3、报价高，超出客户预期；"/>
    <m/>
    <s v="OL"/>
  </r>
  <r>
    <s v="对内-首年"/>
    <d v="2024-03-29T00:00:00"/>
    <s v="武汉奥普克光通科技有限公司"/>
    <s v="Wuhan OPTICOREINC Optical Communication Technology Co., Ltd."/>
    <s v="外商投资企业"/>
    <s v="武汉奥普克光通科技有限公司"/>
    <s v="Wuhan OPTICOREINC Optical Communication Technology Co., Ltd."/>
    <s v="外商投资企业"/>
    <s v="否"/>
    <s v="否"/>
    <m/>
    <m/>
    <s v="韩国上市公司在华子公司"/>
    <s v="科技与通讯Technology &amp; Telecommunications"/>
    <n v="20"/>
    <s v="低于500万元"/>
    <s v="Lily Li_x000a_lcg@opticore.co.kr_x000a_+86 1366 725 8525 "/>
    <m/>
    <m/>
    <s v="Crowe Global"/>
    <s v="韩国"/>
    <s v="Hanul LLC"/>
    <s v="HS Woo"/>
    <m/>
    <s v="hs.woo@hanulac.co.kr"/>
    <m/>
    <m/>
    <m/>
    <x v="0"/>
    <s v="新客户新业务"/>
    <s v="审计"/>
    <s v="④其他境外审计业务"/>
    <s v="2024年报审计（IFRS）、集团审计支持。2023年新设公司。"/>
    <s v="中国"/>
    <s v="武汉"/>
    <m/>
    <m/>
    <m/>
    <m/>
    <s v="国富会计所"/>
    <s v="北京执业中心"/>
    <x v="3"/>
    <s v="刘洵子"/>
    <s v="差旅费实报实销"/>
    <n v="85400"/>
    <n v="100594"/>
    <m/>
    <m/>
    <d v="2024-06-25T00:00:00"/>
    <m/>
    <n v="85400"/>
    <m/>
    <n v="90524"/>
    <s v="否"/>
    <m/>
    <m/>
    <m/>
    <m/>
    <n v="2025"/>
    <m/>
    <m/>
    <x v="4"/>
    <n v="90524"/>
    <m/>
    <n v="0"/>
    <m/>
    <m/>
    <s v="OL"/>
  </r>
  <r>
    <s v="对内-首年"/>
    <d v="2024-05-28T00:00:00"/>
    <s v="沃特科（北京）软件有限公司"/>
    <s v="Workday (Beijing) Co., Ltd."/>
    <s v="外商投资企业"/>
    <s v="沃特科（北京）软件有限公司"/>
    <s v="Workday (Beijing) Co."/>
    <s v="外商投资企业"/>
    <s v="否"/>
    <s v="否"/>
    <m/>
    <m/>
    <m/>
    <s v="科技与通讯Technology &amp; Telecommunications"/>
    <n v="0"/>
    <s v="低于500万元"/>
    <m/>
    <m/>
    <m/>
    <s v="Crowe Global"/>
    <s v="爱尔兰"/>
    <s v="Crowe Ireland"/>
    <s v="Daniel.murphy@crowe.ie"/>
    <m/>
    <m/>
    <m/>
    <m/>
    <m/>
    <x v="1"/>
    <m/>
    <s v="审计"/>
    <m/>
    <s v="2024年报审计"/>
    <m/>
    <s v="北京"/>
    <m/>
    <m/>
    <m/>
    <m/>
    <m/>
    <s v="北京执业中心"/>
    <x v="1"/>
    <s v="刘洵子"/>
    <s v="含税价3740欧元"/>
    <n v="27245.547169811322"/>
    <n v="28880.280000000002"/>
    <m/>
    <m/>
    <m/>
    <m/>
    <m/>
    <m/>
    <m/>
    <m/>
    <m/>
    <m/>
    <m/>
    <m/>
    <m/>
    <m/>
    <m/>
    <x v="3"/>
    <m/>
    <m/>
    <n v="0"/>
    <s v="4、其他，请说明"/>
    <s v="Our inability to demonstrate SOC2 Type2 compliance on our IT systems immediately ruled out our proposal from further consideration."/>
    <s v="OL"/>
  </r>
  <r>
    <s v="对外"/>
    <d v="2024-06-01T00:00:00"/>
    <s v="中国通商集团有限公司"/>
    <s v="China Infrastructure &amp; Logistics Group Ltd."/>
    <s v="境外上市公司（含港澳台）"/>
    <s v="中国通商集团有限公司"/>
    <s v="China Infrastructure &amp; Logistics Group Ltd."/>
    <s v="境外上市公司（含港澳台）"/>
    <s v="否"/>
    <s v="是"/>
    <s v="香港证交所"/>
    <s v="01719"/>
    <m/>
    <s v="物流Distribution"/>
    <n v="33600.993000000002"/>
    <s v="1亿元（含）至3.65亿元（5000万美元）"/>
    <m/>
    <m/>
    <m/>
    <s v="国富集团内部"/>
    <s v="中国"/>
    <m/>
    <m/>
    <m/>
    <m/>
    <s v="国富会计所湖北分所"/>
    <s v="郑春林"/>
    <m/>
    <x v="0"/>
    <s v="新客户新业务"/>
    <s v="审计"/>
    <s v="内地企业境外上市审计业务"/>
    <s v="合作业务。由境外香港国富出具审计报告，湖北分所提供境内企业协助审计工作。_x000a_"/>
    <s v="中国香港"/>
    <s v="香港"/>
    <s v="国富浩华（香港）会计师事务所有限公司"/>
    <s v="邱学雄"/>
    <s v="合伙人"/>
    <m/>
    <m/>
    <m/>
    <x v="10"/>
    <m/>
    <s v="2024年审计费用共128万港币，双方各占50%，境外企业由香港国富实施审计，合并审计报告出香港国富签署"/>
    <n v="1116007.5471698113"/>
    <n v="1182968"/>
    <s v="HKD"/>
    <n v="1280000"/>
    <d v="2024-12-01T00:00:00"/>
    <m/>
    <n v="1116007.5471698113"/>
    <m/>
    <n v="1182968"/>
    <s v="是"/>
    <s v="国富所湖北分所"/>
    <s v="郑春林"/>
    <n v="591484"/>
    <n v="591484"/>
    <n v="2025"/>
    <m/>
    <m/>
    <x v="4"/>
    <n v="1182968"/>
    <m/>
    <n v="0"/>
    <m/>
    <m/>
    <s v="OL"/>
  </r>
  <r>
    <s v="自主"/>
    <d v="2024-07-08T00:00:00"/>
    <s v="林卫红"/>
    <s v="Weihong Lin"/>
    <s v="其他境内企业"/>
    <s v="林卫红"/>
    <s v="Weihong Lin"/>
    <s v="其他境内企业"/>
    <s v="否"/>
    <s v="否"/>
    <m/>
    <m/>
    <m/>
    <s v="其它Other"/>
    <n v="60"/>
    <s v="低于500万元"/>
    <s v="程老师 13607177668/湖北省武汉市江岸区永泰路2号武汉天地云廷一期T4-1801 _x000a_孙革13871270769"/>
    <m/>
    <m/>
    <s v="官网咨询"/>
    <s v="中国"/>
    <m/>
    <m/>
    <m/>
    <m/>
    <s v="国富会计所北京执业中心"/>
    <s v="刘洵子"/>
    <m/>
    <x v="0"/>
    <s v="新客户新业务"/>
    <s v="审计"/>
    <s v="⑥咨询"/>
    <s v="个人收入证明专项审计"/>
    <s v="中国"/>
    <s v="北京"/>
    <m/>
    <m/>
    <m/>
    <m/>
    <s v="国富会计所"/>
    <s v="北京执业中心"/>
    <x v="1"/>
    <s v="刘洵子"/>
    <s v="含税价"/>
    <n v="2358.4905660377358"/>
    <n v="2500"/>
    <m/>
    <m/>
    <d v="2024-07-09T00:00:00"/>
    <m/>
    <n v="2358.4905660377358"/>
    <m/>
    <n v="2500"/>
    <s v="否"/>
    <m/>
    <m/>
    <m/>
    <m/>
    <n v="2024"/>
    <d v="2024-07-09T00:00:00"/>
    <d v="2024-07-12T00:00:00"/>
    <x v="2"/>
    <n v="2500"/>
    <m/>
    <n v="0"/>
    <m/>
    <m/>
    <s v="OL"/>
  </r>
  <r>
    <s v="对内-首年"/>
    <d v="2024-07-15T00:00:00"/>
    <s v="Crowe Advartis Tax Advisers Sp. z o.o."/>
    <s v="Crowe Advartis Tax Advisers Sp. z o.o."/>
    <s v="境外企业"/>
    <s v="Crowe Advartis Tax Advisers Sp. z o.o."/>
    <s v="境外企业"/>
    <s v="外商投资企业"/>
    <m/>
    <s v="否"/>
    <m/>
    <m/>
    <m/>
    <s v="专业服务Professional Services"/>
    <m/>
    <m/>
    <m/>
    <m/>
    <m/>
    <s v="Crowe Global"/>
    <s v="波兰"/>
    <s v="Crowe Advartis Tax Advisers Sp. z o.o."/>
    <s v="Szymon Lipiński"/>
    <s v="Partner"/>
    <s v="szymon.lipinski@crowe.pl"/>
    <m/>
    <m/>
    <m/>
    <x v="1"/>
    <m/>
    <s v="其他"/>
    <m/>
    <s v="翻译宣传册和调查问卷"/>
    <m/>
    <s v="北京"/>
    <m/>
    <m/>
    <m/>
    <m/>
    <m/>
    <s v="北京执业中心"/>
    <x v="1"/>
    <s v="刘洵子"/>
    <s v="含税价"/>
    <n v="6132.0754716981128"/>
    <n v="6500"/>
    <m/>
    <m/>
    <m/>
    <m/>
    <m/>
    <m/>
    <m/>
    <m/>
    <m/>
    <m/>
    <m/>
    <m/>
    <m/>
    <m/>
    <m/>
    <x v="3"/>
    <m/>
    <m/>
    <n v="0"/>
    <s v="3、报价高，超出客户预期；"/>
    <m/>
    <s v="OL"/>
  </r>
  <r>
    <s v="自主"/>
    <d v="2024-08-07T00:00:00"/>
    <s v="德威斯特（北京）测控技术有限公司"/>
    <s v="Dewesoft (Beijing) Measurement and Control Technology Co., Ltd."/>
    <s v="外商投资企业"/>
    <s v="德威斯特（北京）测控技术有限公司"/>
    <s v="Dewesoft (Beijing) Measurement and Control Technology Co., Ltd."/>
    <s v="外商投资企业"/>
    <s v="否"/>
    <s v="否"/>
    <m/>
    <m/>
    <m/>
    <s v="科技与通讯Technology &amp; Telecommunications"/>
    <n v="1000"/>
    <s v="1000万元（含）至5000万元"/>
    <m/>
    <m/>
    <m/>
    <s v="国富集团内部"/>
    <s v="中国"/>
    <m/>
    <m/>
    <m/>
    <m/>
    <s v="国富会计所北京执业中心"/>
    <s v="高建伟"/>
    <m/>
    <x v="0"/>
    <s v="新客户新业务"/>
    <s v="审计"/>
    <s v="④其他境外审计业务"/>
    <s v="中国准则中英文报告、IFRS英文报告、group reporting package"/>
    <s v="中国"/>
    <s v="北京（西安）"/>
    <m/>
    <m/>
    <m/>
    <m/>
    <s v="国富会计所"/>
    <s v="北京执业中心"/>
    <x v="3"/>
    <s v="刘洵子"/>
    <s v="含税价，差旅实报实销"/>
    <n v="99280"/>
    <n v="105951.61599999999"/>
    <m/>
    <m/>
    <d v="2024-10-22T00:00:00"/>
    <m/>
    <n v="99954.354716981121"/>
    <m/>
    <n v="105951.61599999999"/>
    <s v="否"/>
    <m/>
    <m/>
    <m/>
    <m/>
    <n v="2025"/>
    <d v="2025-03-13T00:00:00"/>
    <m/>
    <x v="4"/>
    <n v="105951.61599999999"/>
    <m/>
    <n v="0"/>
    <m/>
    <m/>
    <s v="OL"/>
  </r>
  <r>
    <s v="对内-首年"/>
    <d v="2024-08-12T00:00:00"/>
    <s v="特独特（北京）油田设备服务有限公司"/>
    <s v="Tesco Drilling Tool (Beijing) Service Co., Ltd."/>
    <s v="外商投资企业"/>
    <s v="特独特（北京）油田设备服务有限公司"/>
    <s v="Tesco Drilling Tool (Beijing) Service Co., Ltd."/>
    <s v="外商投资企业"/>
    <s v="否"/>
    <s v="否"/>
    <m/>
    <m/>
    <m/>
    <s v="零售Retail"/>
    <n v="800"/>
    <s v="500万元（含）至1000万元"/>
    <s v="meikhum.lee@nabors.com"/>
    <m/>
    <m/>
    <s v="Crowe Global"/>
    <s v="马来西亚"/>
    <s v="Crowe Malaysia PLT"/>
    <s v="margret.lasong@crowe.my"/>
    <m/>
    <m/>
    <m/>
    <m/>
    <m/>
    <x v="0"/>
    <s v="新客户新业务"/>
    <s v="审计"/>
    <s v="④其他境外审计业务"/>
    <s v="清算审计"/>
    <s v="中国"/>
    <s v="北京"/>
    <m/>
    <m/>
    <m/>
    <m/>
    <s v="国富会计所"/>
    <s v="北京执业中心"/>
    <x v="1"/>
    <s v="刘洵子"/>
    <s v="含税价格"/>
    <n v="47169.811320754714"/>
    <n v="50000"/>
    <m/>
    <m/>
    <d v="2024-09-03T00:00:00"/>
    <m/>
    <n v="47169.811320754714"/>
    <m/>
    <n v="50000"/>
    <s v="否"/>
    <m/>
    <m/>
    <m/>
    <m/>
    <n v="2025"/>
    <m/>
    <m/>
    <x v="4"/>
    <m/>
    <m/>
    <n v="50000"/>
    <m/>
    <m/>
    <s v="OL"/>
  </r>
  <r>
    <s v="对内-首年"/>
    <d v="2024-08-12T00:00:00"/>
    <s v="天津长信影视传媒有限公司"/>
    <s v="Tianjin Changxin Film &amp; Media Co., Ltd."/>
    <s v="外商投资企业"/>
    <s v="天津长信影视传媒有限公司"/>
    <s v="Tianjin Changxin Film &amp; Media Co., Ltd."/>
    <s v="外商投资企业"/>
    <s v="否"/>
    <s v="否"/>
    <m/>
    <m/>
    <m/>
    <s v="媒体Media"/>
    <n v="16130"/>
    <s v="1亿元（含）至3.65亿元（5000万美元）"/>
    <m/>
    <m/>
    <m/>
    <s v="Crowe Global"/>
    <s v="新加坡"/>
    <s v="Crowe新加坡所"/>
    <m/>
    <m/>
    <m/>
    <m/>
    <m/>
    <m/>
    <x v="0"/>
    <s v="新客户新业务"/>
    <s v="审计"/>
    <s v="④其他境外审计业务"/>
    <s v="2024年报审计"/>
    <s v="中国"/>
    <s v="北京"/>
    <m/>
    <m/>
    <m/>
    <m/>
    <s v="国富会计所"/>
    <s v="北京执业中心"/>
    <x v="3"/>
    <m/>
    <m/>
    <n v="226415.09433962262"/>
    <n v="240000"/>
    <m/>
    <m/>
    <d v="2024-09-13T00:00:00"/>
    <m/>
    <n v="226415.09433962262"/>
    <m/>
    <n v="240000"/>
    <s v="否"/>
    <m/>
    <m/>
    <m/>
    <m/>
    <n v="2025"/>
    <m/>
    <m/>
    <x v="4"/>
    <m/>
    <m/>
    <n v="240000"/>
    <m/>
    <m/>
    <s v="LC"/>
  </r>
  <r>
    <s v="对外"/>
    <d v="2024-09-14T00:00:00"/>
    <s v="中交马来西亚"/>
    <s v="CCC Malaysia"/>
    <s v="境外企业"/>
    <s v="中交马来西亚"/>
    <s v="CCC Malaysia"/>
    <s v="中央企业境外实体"/>
    <s v="否"/>
    <s v="否"/>
    <m/>
    <m/>
    <s v="未知收入"/>
    <s v="建筑Construction"/>
    <n v="0"/>
    <s v="低于500万元"/>
    <s v="GUAN Chunliang 管春亮"/>
    <s v="CFO"/>
    <m/>
    <s v="其他合作单位"/>
    <s v="中国"/>
    <m/>
    <m/>
    <m/>
    <m/>
    <s v="董付堂"/>
    <s v="董付堂"/>
    <m/>
    <x v="0"/>
    <s v="新客户新业务"/>
    <s v="审计"/>
    <s v="④其他境外审计业务"/>
    <s v="2024年度审计"/>
    <s v="马来西亚"/>
    <s v="吉隆坡"/>
    <s v="Crowe Malaysia PLT"/>
    <s v="陈吉祥"/>
    <s v="审计总监"/>
    <s v="kitseong.chin@crowe.my"/>
    <m/>
    <m/>
    <x v="10"/>
    <m/>
    <s v="马来西亚陈吉祥同意15%，但可能要代扣代缴所得税 。我询问了17%（到手15%），他说要看报价水平。"/>
    <m/>
    <n v="243000.00000000003"/>
    <s v="MYR"/>
    <n v="150000"/>
    <d v="1905-07-16T00:00:00"/>
    <m/>
    <n v="229245.28301886795"/>
    <m/>
    <n v="243000.00000000003"/>
    <s v="否"/>
    <m/>
    <m/>
    <m/>
    <n v="243000.00000000003"/>
    <n v="2025"/>
    <m/>
    <m/>
    <x v="4"/>
    <m/>
    <m/>
    <n v="243000.00000000003"/>
    <m/>
    <m/>
    <s v="OL"/>
  </r>
  <r>
    <s v="对内-延续"/>
    <d v="2024-11-08T00:00:00"/>
    <s v="联合矿产（广东）有限公司"/>
    <s v="Allied Mineral Products (Guangdong) Co., Ltd."/>
    <s v="外商投资企业"/>
    <s v="联合矿产（广东）有限公司"/>
    <s v="Allied Mineral Products (Guangdong) Co., Ltd."/>
    <s v="外商投资企业"/>
    <s v="否"/>
    <s v="否"/>
    <m/>
    <m/>
    <m/>
    <s v="采掘Extractive Industries"/>
    <n v="15443"/>
    <s v="1亿元（含）至3.65亿元（5000万美元）"/>
    <m/>
    <m/>
    <m/>
    <s v="Crowe Global"/>
    <s v="美国"/>
    <s v="Crowe LLP"/>
    <m/>
    <m/>
    <m/>
    <m/>
    <m/>
    <m/>
    <x v="0"/>
    <s v="老客户老业务"/>
    <s v="审计"/>
    <s v="其他境外审计业务"/>
    <s v="2024年美国会计准则审计"/>
    <s v="中国"/>
    <s v="广州"/>
    <m/>
    <m/>
    <m/>
    <m/>
    <s v="国富会计所"/>
    <s v="上海分所"/>
    <x v="4"/>
    <s v="许丽英"/>
    <m/>
    <n v="110377.35849056604"/>
    <n v="117000"/>
    <m/>
    <m/>
    <d v="2024-11-08T00:00:00"/>
    <m/>
    <n v="110377.35849056604"/>
    <m/>
    <n v="117000"/>
    <s v="否"/>
    <m/>
    <m/>
    <m/>
    <m/>
    <n v="2025"/>
    <m/>
    <m/>
    <x v="4"/>
    <n v="117000"/>
    <m/>
    <n v="0"/>
    <m/>
    <m/>
    <m/>
  </r>
  <r>
    <s v="对内-延续"/>
    <d v="2024-10-29T00:00:00"/>
    <s v="联合矿产（天津）有限公司"/>
    <s v="Allied Mineral Products (Tianjin) Co., Ltd."/>
    <s v="外商投资企业"/>
    <s v="联合矿产（天津）有限公司"/>
    <s v="Allied Mineral Products (Tianjin) Co., Ltd."/>
    <s v="外商投资企业"/>
    <s v="否"/>
    <s v="否"/>
    <m/>
    <m/>
    <m/>
    <s v="采掘Extractive Industries"/>
    <n v="86020"/>
    <s v="7.3亿元（含）至36.5亿元（5亿美元）"/>
    <m/>
    <m/>
    <m/>
    <s v="Crowe Global"/>
    <s v="美国"/>
    <s v="Crowe LLP"/>
    <m/>
    <m/>
    <m/>
    <m/>
    <m/>
    <m/>
    <x v="0"/>
    <s v="老客户老业务"/>
    <s v="审计"/>
    <s v="其他境外审计业务"/>
    <s v="2024年美国会计准则审计"/>
    <s v="中国"/>
    <s v="天津"/>
    <m/>
    <m/>
    <m/>
    <m/>
    <s v="国富会计所"/>
    <s v="上海分所"/>
    <x v="4"/>
    <s v="许丽英"/>
    <m/>
    <n v="301886.79245283018"/>
    <n v="320000"/>
    <m/>
    <m/>
    <d v="2024-10-29T00:00:00"/>
    <m/>
    <n v="301886.79245283018"/>
    <m/>
    <n v="320000"/>
    <s v="否"/>
    <m/>
    <m/>
    <m/>
    <m/>
    <n v="2025"/>
    <m/>
    <m/>
    <x v="4"/>
    <n v="320000"/>
    <m/>
    <n v="0"/>
    <m/>
    <m/>
    <m/>
  </r>
  <r>
    <s v="自主"/>
    <d v="2024-11-08T00:00:00"/>
    <s v="英国建筑研究有限公司北京代表处   "/>
    <s v="UK Architecture Research Co., Ltd. Beijing Representative Office"/>
    <s v="外商投资企业"/>
    <s v="英国建筑研究有限公司北京代表处   "/>
    <s v="UK Architecture Research Co., Ltd. Beijing Representative Office"/>
    <s v="外资代表处"/>
    <s v="否"/>
    <s v="否"/>
    <m/>
    <m/>
    <m/>
    <s v="建筑Construction"/>
    <n v="0"/>
    <s v="低于500万元"/>
    <m/>
    <m/>
    <m/>
    <s v="国富集团内部"/>
    <s v="中国"/>
    <m/>
    <m/>
    <m/>
    <m/>
    <s v="咨询公司"/>
    <s v="沈琳"/>
    <m/>
    <x v="0"/>
    <s v="新客户新业务"/>
    <s v="审计"/>
    <s v="④其他境外审计业务"/>
    <s v="2021-2024年度审计（小企业会计准则），即将注销"/>
    <s v="中国"/>
    <s v="北京"/>
    <m/>
    <m/>
    <m/>
    <m/>
    <s v="国富会计所"/>
    <s v="北京执业中心"/>
    <x v="1"/>
    <s v="陈晓玲"/>
    <s v="含税价格"/>
    <n v="12264.150943396226"/>
    <n v="13000"/>
    <m/>
    <m/>
    <d v="2025-03-14T00:00:00"/>
    <m/>
    <n v="12264.150943396226"/>
    <m/>
    <n v="13000"/>
    <s v="否"/>
    <m/>
    <m/>
    <m/>
    <m/>
    <n v="2025"/>
    <d v="2025-03-15T00:00:00"/>
    <d v="2025-05-07T00:00:00"/>
    <x v="4"/>
    <m/>
    <s v="CABJ2025-2-5-1"/>
    <n v="13000"/>
    <m/>
    <m/>
    <s v="OL"/>
  </r>
  <r>
    <s v="对内-首年"/>
    <d v="2024-11-13T00:00:00"/>
    <s v="安斯泰来制药集团"/>
    <s v="Astellas Pharma Inc."/>
    <s v="境外企业"/>
    <s v=" Astellas Pharma Inc."/>
    <s v=" Astellas Pharma Inc."/>
    <s v="境外企业"/>
    <s v="否"/>
    <s v="是"/>
    <s v="东京证交所"/>
    <s v="TYO:4503"/>
    <m/>
    <s v="制药业Pharmaceuticals"/>
    <n v="9561500"/>
    <s v="365亿元（含）以上"/>
    <m/>
    <m/>
    <m/>
    <s v="Crowe Global"/>
    <s v="美国"/>
    <s v="Crowe LLP"/>
    <s v="Mike Varney"/>
    <s v="ILP"/>
    <s v="mike.varney@crowe.com_x000a_+12166237500"/>
    <m/>
    <m/>
    <m/>
    <x v="1"/>
    <s v="新客户新业务"/>
    <s v="咨询"/>
    <m/>
    <s v="global J-SOX compliance，三年期"/>
    <s v="中国"/>
    <s v="中国"/>
    <m/>
    <m/>
    <m/>
    <m/>
    <s v="国富会计所"/>
    <s v="北京执业中心"/>
    <x v="3"/>
    <s v="刘洵子"/>
    <s v="与美国、日本、英国联合投标（美国牵头），按小时报价，预估中国总价为208万"/>
    <n v="1964166.9811320754"/>
    <n v="2082017"/>
    <m/>
    <m/>
    <m/>
    <m/>
    <m/>
    <m/>
    <m/>
    <m/>
    <m/>
    <m/>
    <m/>
    <m/>
    <m/>
    <m/>
    <m/>
    <x v="3"/>
    <m/>
    <m/>
    <n v="0"/>
    <s v="5、其他，请说明"/>
    <s v="we did win pieces of the JSox work in the US and Europe, and then Deloitte won the work in Asia (they were the incumbents for China and replaced PWC in Japan)。Now the good news – it is a three agreement and they are looking to ways to move more work to other cost efficient countries/locations.  So stay tuned on that. The second element we are also doing an SOW for operational audit work, so hopefully we will have some work across the team for this area."/>
    <s v="OL"/>
  </r>
  <r>
    <s v="对内-首年"/>
    <d v="2024-12-06T00:00:00"/>
    <s v="学集教育咨询（北京）有限公司"/>
    <s v="Study Group (Beijing) Limited"/>
    <s v="外商投资企业"/>
    <s v="学集教育咨询（北京）有限公司"/>
    <s v="Study Group (Beijing) Limited"/>
    <s v="外商投资企业"/>
    <s v="否"/>
    <s v="否"/>
    <m/>
    <m/>
    <m/>
    <s v="教育Education"/>
    <n v="3529"/>
    <s v="1000万元（含）至5000万元"/>
    <m/>
    <m/>
    <m/>
    <s v="Crowe Global"/>
    <s v="英国"/>
    <s v="Crowe U.K. LLP"/>
    <s v="Sarah Riches &lt;Sarah.Riches@crowe.co.uk&gt;"/>
    <m/>
    <m/>
    <m/>
    <m/>
    <m/>
    <x v="0"/>
    <s v="新客户新业务"/>
    <s v="审计"/>
    <s v="④其他境外审计业务"/>
    <s v="2024年报审计（法定审计），出中英文报告"/>
    <s v="中国"/>
    <s v="远程"/>
    <m/>
    <m/>
    <m/>
    <m/>
    <s v="国富会计所"/>
    <s v="北京执业中心"/>
    <x v="3"/>
    <s v="刘洵子"/>
    <s v="含税价"/>
    <n v="47169.811320754714"/>
    <n v="50000"/>
    <m/>
    <m/>
    <d v="2025-03-11T00:00:00"/>
    <m/>
    <n v="47169.811320754714"/>
    <m/>
    <n v="50000"/>
    <s v="否"/>
    <m/>
    <m/>
    <m/>
    <m/>
    <n v="2025"/>
    <m/>
    <m/>
    <x v="4"/>
    <m/>
    <m/>
    <n v="50000"/>
    <m/>
    <m/>
    <s v="OL"/>
  </r>
  <r>
    <s v="对内-延续"/>
    <d v="2022-11-10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s v="美国"/>
    <s v="Crowe LLP"/>
    <m/>
    <m/>
    <m/>
    <m/>
    <m/>
    <m/>
    <x v="0"/>
    <s v="老客户老业务"/>
    <s v="审计"/>
    <s v="其他境外审计业务"/>
    <s v="2024年法定审计"/>
    <s v="中国"/>
    <s v="上海"/>
    <m/>
    <m/>
    <m/>
    <m/>
    <s v="国富会计所"/>
    <s v="上海分所"/>
    <x v="4"/>
    <s v="许丽英"/>
    <s v="2022-2024年度三个年度审计，每年报价均为152534元（含税），中国法定审计。"/>
    <n v="143900"/>
    <n v="152534"/>
    <m/>
    <m/>
    <d v="2022-11-10T00:00:00"/>
    <m/>
    <n v="143900"/>
    <m/>
    <n v="152534"/>
    <s v="否"/>
    <m/>
    <m/>
    <m/>
    <m/>
    <n v="2025"/>
    <m/>
    <m/>
    <x v="4"/>
    <m/>
    <m/>
    <n v="152534"/>
    <m/>
    <m/>
    <m/>
  </r>
  <r>
    <s v="对内-延续"/>
    <d v="2024-12-24T00:00:00"/>
    <s v="恩坦华汽车零部件（镇江）有限公司"/>
    <s v="Inteva Products Zhenjiang Co., Ltd."/>
    <s v="外商投资企业"/>
    <s v="恩坦华汽车零部件（镇江）有限公司"/>
    <s v="Inteva Products Zhenjiang Co., Ltd."/>
    <s v="外商投资企业"/>
    <s v="否"/>
    <s v="否"/>
    <m/>
    <m/>
    <m/>
    <s v="汽车Automibles "/>
    <n v="95844"/>
    <s v="7.3亿元（含）至36.5亿元（5亿美元）"/>
    <m/>
    <m/>
    <m/>
    <s v="Crowe Global"/>
    <s v="美国"/>
    <s v="Crowe LLP"/>
    <m/>
    <m/>
    <m/>
    <m/>
    <m/>
    <m/>
    <x v="0"/>
    <s v="老客户老业务"/>
    <s v="审计"/>
    <s v="其他境外审计业务"/>
    <s v="2024年美国会计准则审计，根据美国所指令编制底稿，无需出具报告"/>
    <s v="中国"/>
    <s v="江苏镇江"/>
    <m/>
    <m/>
    <m/>
    <m/>
    <s v="国富会计所"/>
    <s v="上海分所"/>
    <x v="4"/>
    <s v="许丽英"/>
    <m/>
    <n v="215180"/>
    <n v="228090.80000000002"/>
    <m/>
    <m/>
    <d v="2024-12-24T00:00:00"/>
    <s v="合同未标明日期，用系统登记日期"/>
    <n v="215180"/>
    <m/>
    <n v="228090.80000000002"/>
    <s v="否"/>
    <m/>
    <m/>
    <m/>
    <m/>
    <n v="2025"/>
    <m/>
    <m/>
    <x v="4"/>
    <n v="228090.80000000002"/>
    <m/>
    <n v="0"/>
    <m/>
    <m/>
    <m/>
  </r>
  <r>
    <s v="对内-延续"/>
    <d v="2025-01-13T00:00:00"/>
    <s v="上海恩坦华汽车门系统有限公司"/>
    <s v="Shanghai Inteva Automotive Door Systems Co., Ltd. "/>
    <s v="外商投资企业"/>
    <s v="上海恩坦华汽车门系统有限公司"/>
    <s v="Shanghai Inteva Automotive Door Systems Co., Ltd. "/>
    <s v="外商投资企业"/>
    <s v="否"/>
    <s v="否"/>
    <m/>
    <m/>
    <m/>
    <s v="汽车Automibles "/>
    <n v="87735"/>
    <s v="7.3亿元（含）至36.5亿元（5亿美元）"/>
    <m/>
    <m/>
    <m/>
    <s v="Crowe Global"/>
    <s v="美国"/>
    <s v="Crowe LLP"/>
    <m/>
    <m/>
    <m/>
    <m/>
    <m/>
    <m/>
    <x v="0"/>
    <s v="老客户老业务"/>
    <s v="审计"/>
    <s v="其他境外审计业务"/>
    <s v="2024年美国会计准则审计，根据美国所指令编制底稿，无需出具报告"/>
    <s v="中国"/>
    <s v="上海"/>
    <m/>
    <m/>
    <m/>
    <m/>
    <s v="国富会计所"/>
    <s v="上海分所"/>
    <x v="4"/>
    <s v="许丽英"/>
    <m/>
    <n v="211660.37735849054"/>
    <n v="224360"/>
    <m/>
    <m/>
    <d v="2025-01-13T00:00:00"/>
    <s v="合同未标明日期，用系统登记日期"/>
    <n v="211660.37735849054"/>
    <m/>
    <n v="224360"/>
    <s v="否"/>
    <m/>
    <m/>
    <m/>
    <m/>
    <n v="2025"/>
    <m/>
    <m/>
    <x v="4"/>
    <n v="224360"/>
    <m/>
    <n v="0"/>
    <m/>
    <m/>
    <m/>
  </r>
  <r>
    <s v="对内-延续"/>
    <d v="2022-11-10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s v="美国"/>
    <s v="Crowe LLP"/>
    <m/>
    <m/>
    <m/>
    <m/>
    <m/>
    <m/>
    <x v="0"/>
    <s v="老客户老业务"/>
    <s v="审计"/>
    <s v="其他境外审计业务"/>
    <s v="2023年法定审计"/>
    <s v="中国"/>
    <s v="上海"/>
    <m/>
    <m/>
    <m/>
    <m/>
    <s v="国富会计所"/>
    <s v="上海分所"/>
    <x v="4"/>
    <s v="许丽英"/>
    <s v="2022-2024年度三个年度审计，每年报价均为152534元（含税），中国法定审计。"/>
    <n v="143900"/>
    <n v="152534"/>
    <m/>
    <m/>
    <d v="2022-11-10T00:00:00"/>
    <m/>
    <n v="143900"/>
    <m/>
    <n v="152534"/>
    <s v="否"/>
    <m/>
    <m/>
    <m/>
    <m/>
    <n v="2024"/>
    <m/>
    <m/>
    <x v="2"/>
    <n v="152534"/>
    <m/>
    <n v="0"/>
    <m/>
    <m/>
    <m/>
  </r>
  <r>
    <s v="自主"/>
    <d v="2024-10-08T00:00:00"/>
    <s v="Enrome LLP"/>
    <s v="Enrome LLP"/>
    <s v="境外企业"/>
    <s v="广东省大树云投资控股集团有限公司"/>
    <s v="Guangdong Big Tree Cloud Investment Holding Group Co., LTD"/>
    <s v="境外上市公司（含港澳台）"/>
    <s v="是"/>
    <s v="是"/>
    <s v="纳斯达克"/>
    <s v="DSY"/>
    <m/>
    <s v="科技与通讯Technology &amp; Telecommunications"/>
    <n v="2993.76"/>
    <s v="1000万元（含）至5000万元"/>
    <m/>
    <m/>
    <m/>
    <s v="国富集团内部"/>
    <s v="中国"/>
    <m/>
    <m/>
    <m/>
    <m/>
    <s v="国富会计所厦门分所"/>
    <s v="傅钦毅"/>
    <m/>
    <x v="0"/>
    <s v="新客户新业务"/>
    <s v="审计"/>
    <s v="④其他境外审计业务"/>
    <s v="2023-2024年度协助境外所对41家企业进行发函及财政报备"/>
    <s v="中国"/>
    <s v="厦门"/>
    <m/>
    <m/>
    <m/>
    <m/>
    <s v="国富会计所"/>
    <s v="厦门分所"/>
    <x v="11"/>
    <m/>
    <s v="共41家，合计报价50000美金，按进度收款"/>
    <n v="336792.45283018867"/>
    <n v="357000"/>
    <s v="USD"/>
    <n v="50000"/>
    <d v="2024-10-08T00:00:00"/>
    <m/>
    <n v="334576.64150943392"/>
    <m/>
    <n v="354651.24"/>
    <s v="否"/>
    <m/>
    <m/>
    <m/>
    <m/>
    <n v="2024"/>
    <m/>
    <m/>
    <x v="2"/>
    <n v="354651.24"/>
    <m/>
    <n v="0"/>
    <m/>
    <m/>
    <m/>
  </r>
  <r>
    <s v="自主"/>
    <d v="2025-03-09T00:00:00"/>
    <s v="Enrome LLP"/>
    <s v="Enrome LLP"/>
    <s v="境外企业"/>
    <s v="江西大自然制药有限公司"/>
    <s v="Universe Pharmaceuticals INC"/>
    <s v="境外上市公司（含港澳台）"/>
    <s v="是"/>
    <s v="是"/>
    <s v="纳斯达克"/>
    <s v="大自然药业/UPC"/>
    <m/>
    <s v="制药业Pharmaceuticals"/>
    <n v="16577.609759999999"/>
    <s v="1亿元（含）至3.65亿元（5000万美元）"/>
    <m/>
    <m/>
    <m/>
    <s v="国富集团内部"/>
    <s v="中国"/>
    <m/>
    <m/>
    <m/>
    <m/>
    <s v="国富会计所厦门分所"/>
    <s v="傅钦毅"/>
    <m/>
    <x v="0"/>
    <s v="老客户老业务"/>
    <s v="审计"/>
    <s v="内地企业境外上市审计业务"/>
    <s v="2023-2024年度协助境外所对18家企业进行发函及财政报备（第二批次）"/>
    <s v="中国"/>
    <s v="厦门"/>
    <m/>
    <m/>
    <m/>
    <m/>
    <s v="国富会计所"/>
    <s v="厦门分所"/>
    <x v="11"/>
    <m/>
    <s v="共18家，合计报价54000美金，按进度收款（第二批次合同）"/>
    <n v="366792.45283018867"/>
    <n v="388800"/>
    <s v="USD"/>
    <n v="54000"/>
    <d v="2025-03-09T00:00:00"/>
    <m/>
    <n v="367550.03773584904"/>
    <m/>
    <n v="389603.04"/>
    <s v="否"/>
    <m/>
    <m/>
    <m/>
    <m/>
    <n v="2024"/>
    <m/>
    <m/>
    <x v="2"/>
    <n v="389603.04"/>
    <m/>
    <n v="0"/>
    <m/>
    <m/>
    <m/>
  </r>
  <r>
    <s v="自主"/>
    <d v="2025-04-09T00:00:00"/>
    <s v="Enrome LLP"/>
    <s v="Enrome LLP"/>
    <s v="境外企业"/>
    <s v="伊瓦特机器人设备制造有限公司"/>
    <s v="Ewatt Robot Equipment Co., Ltd."/>
    <s v="外商投资企业"/>
    <s v="否"/>
    <s v="否"/>
    <m/>
    <m/>
    <s v="母公司纳斯达克上市INLF"/>
    <s v="制造Manufacturing"/>
    <n v="9079.2000000000007"/>
    <s v="5000万元（含）至1亿元"/>
    <m/>
    <m/>
    <m/>
    <s v="国富集团内部"/>
    <s v="中国"/>
    <m/>
    <m/>
    <m/>
    <m/>
    <s v="国富会计所厦门分所"/>
    <s v="傅钦毅"/>
    <m/>
    <x v="0"/>
    <s v="老客户老业务"/>
    <s v="审计"/>
    <s v="内地企业境外上市审计业务"/>
    <s v="2024-2025年度协助境外所对8家企业进行发函及财政报备"/>
    <s v="中国"/>
    <s v="厦门"/>
    <m/>
    <m/>
    <m/>
    <m/>
    <s v="国富会计所"/>
    <s v="厦门分所"/>
    <x v="11"/>
    <m/>
    <s v="共8家，合计24000美金，按进度收款"/>
    <n v="163018.86792452828"/>
    <n v="172800"/>
    <s v="USD"/>
    <n v="24000"/>
    <d v="2025-04-09T00:00:00"/>
    <m/>
    <n v="162595.35849056602"/>
    <m/>
    <n v="172351.08"/>
    <s v="否"/>
    <m/>
    <m/>
    <m/>
    <m/>
    <n v="2025"/>
    <m/>
    <m/>
    <x v="4"/>
    <n v="172351.08"/>
    <m/>
    <n v="0"/>
    <m/>
    <m/>
    <m/>
  </r>
  <r>
    <s v="自主"/>
    <d v="2024-10-21T00:00:00"/>
    <s v="中汇安达会计师事务所有限公司"/>
    <s v="Zhonghui Anda CPA Limited"/>
    <s v="境外企业"/>
    <s v="杭州诺辉健康科技有限公司 "/>
    <s v="Hangzhou New Horizon Health Technology Co.,Ltd"/>
    <s v="境外上市公司（含港澳台）"/>
    <s v="是"/>
    <s v="是"/>
    <s v="香港证交所"/>
    <s v="诺辉健康/6606"/>
    <m/>
    <s v="制药业Pharmaceuticals"/>
    <n v="82300"/>
    <s v="7.3亿元（含）至36.5亿元（5亿美元）"/>
    <m/>
    <m/>
    <m/>
    <s v="国富集团内部"/>
    <s v="中国"/>
    <m/>
    <m/>
    <m/>
    <m/>
    <s v="国富会计所厦门分所"/>
    <s v="傅钦毅"/>
    <m/>
    <x v="0"/>
    <s v="新客户新业务"/>
    <s v="审计"/>
    <s v="内地企业境外上市审计业务"/>
    <s v="2023年度年审协作，参与部分审计工作底稿编制"/>
    <s v="中国"/>
    <s v="杭州"/>
    <m/>
    <m/>
    <m/>
    <m/>
    <s v="国富会计所"/>
    <s v="厦门分所"/>
    <x v="11"/>
    <m/>
    <s v="合计200万，分期付款有预付"/>
    <n v="1886792.4528301887"/>
    <n v="2000000"/>
    <m/>
    <m/>
    <d v="2024-10-21T00:00:00"/>
    <m/>
    <n v="1886792.4528301887"/>
    <m/>
    <n v="2000000"/>
    <s v="否"/>
    <m/>
    <m/>
    <m/>
    <m/>
    <n v="2025"/>
    <m/>
    <m/>
    <x v="4"/>
    <n v="1400000"/>
    <m/>
    <n v="600000"/>
    <m/>
    <m/>
    <m/>
  </r>
  <r>
    <s v="自主"/>
    <d v="2024-01-05T00:00:00"/>
    <s v="北京花房科技有限公司"/>
    <s v="Huafang Group Inc"/>
    <s v="境外上市公司（含港澳台）"/>
    <s v="北京花房科技有限公司"/>
    <s v="Huafang Group Inc"/>
    <s v="境外上市公司（含港澳台）"/>
    <s v="是"/>
    <s v="是"/>
    <s v="香港证交所"/>
    <s v="花房集团/3611"/>
    <m/>
    <s v="媒体Media"/>
    <n v="257000"/>
    <s v="7.3亿元（含）至36.5亿元（5亿美元）"/>
    <m/>
    <m/>
    <m/>
    <s v="国富集团内部"/>
    <s v="中国"/>
    <m/>
    <m/>
    <m/>
    <m/>
    <s v="国富会计所厦门分所"/>
    <s v="傅钦毅"/>
    <m/>
    <x v="0"/>
    <s v="新客户新业务"/>
    <s v="审计"/>
    <s v="内地企业境外上市审计业务"/>
    <s v="2023年度年审协作，参与部分审计工作底稿编制"/>
    <s v="中国"/>
    <s v="北京"/>
    <m/>
    <m/>
    <m/>
    <m/>
    <s v="国富会计所"/>
    <s v="厦门分所"/>
    <x v="11"/>
    <m/>
    <s v="不含差旅和税费，分期付款有预付"/>
    <n v="1561320.754716981"/>
    <n v="1655000"/>
    <m/>
    <m/>
    <d v="2024-01-05T00:00:00"/>
    <m/>
    <n v="1561320.754716981"/>
    <n v="39277"/>
    <n v="1694277"/>
    <s v="否"/>
    <m/>
    <m/>
    <m/>
    <m/>
    <n v="2024"/>
    <m/>
    <m/>
    <x v="2"/>
    <n v="1694277"/>
    <m/>
    <n v="0"/>
    <m/>
    <m/>
    <m/>
  </r>
  <r>
    <s v="自主"/>
    <d v="2023-12-27T00:00:00"/>
    <s v="北京金宝世纪企业管理有限公司"/>
    <s v="Beijing Jinbao Century Enterprise Management Co., Ltd."/>
    <s v="外商投资企业"/>
    <s v="北京金宝世纪企业管理有限公司"/>
    <s v="Beijing Jinbao Century Enterprise Management Co., Ltd."/>
    <s v="外商投资企业"/>
    <s v="是"/>
    <s v="否"/>
    <m/>
    <m/>
    <s v="母公司香港上市，金泰能源控股/2728"/>
    <s v="专业服务Professional Services"/>
    <n v="122959"/>
    <s v="7.3亿元（含）至36.5亿元（5亿美元）"/>
    <m/>
    <m/>
    <m/>
    <s v="国富集团内部"/>
    <s v="中国"/>
    <m/>
    <m/>
    <m/>
    <m/>
    <s v="国富会计所厦门分所"/>
    <s v="傅钦毅"/>
    <m/>
    <x v="0"/>
    <s v="新客户新业务"/>
    <s v="审计"/>
    <s v="内地企业境外上市审计业务"/>
    <s v="2023年度年审协作，参与部分审计工作底稿编制"/>
    <s v="中国"/>
    <s v="北京"/>
    <m/>
    <m/>
    <m/>
    <m/>
    <s v="国富会计所"/>
    <s v="厦门分所"/>
    <x v="11"/>
    <m/>
    <s v="59.8万元不含税和差旅，分期付款，签合同时预付16.1万元"/>
    <n v="598000"/>
    <n v="633880"/>
    <m/>
    <m/>
    <d v="2023-12-27T00:00:00"/>
    <m/>
    <n v="598000"/>
    <m/>
    <n v="633880"/>
    <s v="否"/>
    <m/>
    <m/>
    <m/>
    <m/>
    <n v="2024"/>
    <m/>
    <m/>
    <x v="2"/>
    <n v="633880"/>
    <m/>
    <n v="0"/>
    <m/>
    <m/>
    <m/>
  </r>
  <r>
    <s v="自主"/>
    <d v="2025-01-08T00:00:00"/>
    <s v="北京金宝世纪企业管理有限公司"/>
    <s v="Beijing Jinbao Century Enterprise Management Co., Ltd."/>
    <s v="外商投资企业"/>
    <s v="北京金宝世纪企业管理有限公司"/>
    <s v="Beijing Jinbao Century Enterprise Management Co., Ltd."/>
    <s v="外商投资企业"/>
    <s v="是"/>
    <s v="否"/>
    <m/>
    <m/>
    <s v="母公司香港上市，金泰能源控股/2728"/>
    <s v="专业服务Professional Services"/>
    <n v="122959"/>
    <s v="7.3亿元（含）至36.5亿元（5亿美元）"/>
    <m/>
    <m/>
    <m/>
    <s v="国富集团内部"/>
    <s v="中国"/>
    <m/>
    <m/>
    <m/>
    <m/>
    <s v="国富会计所厦门分所"/>
    <s v="傅钦毅"/>
    <m/>
    <x v="0"/>
    <s v="老客户老业务"/>
    <s v="审计"/>
    <s v="内地企业境外上市审计业务"/>
    <s v="2024年度年审协作，参与部分审计工作底稿编制"/>
    <s v="中国"/>
    <s v="北京"/>
    <m/>
    <m/>
    <m/>
    <m/>
    <s v="国富会计所"/>
    <s v="厦门分所"/>
    <x v="11"/>
    <m/>
    <s v="60.09万元不含税和差旅，分期付款，签合同时预付16.18万元"/>
    <n v="600900"/>
    <n v="636954"/>
    <m/>
    <m/>
    <d v="2025-01-08T00:00:00"/>
    <m/>
    <n v="600900"/>
    <m/>
    <n v="636954"/>
    <s v="否"/>
    <m/>
    <m/>
    <m/>
    <m/>
    <n v="2025"/>
    <m/>
    <m/>
    <x v="4"/>
    <m/>
    <m/>
    <n v="636954"/>
    <m/>
    <m/>
    <m/>
  </r>
  <r>
    <s v="自主"/>
    <d v="2023-05-19T00:00:00"/>
    <s v="福建三爱生物科技有限公司"/>
    <s v="Fujian Sanai Biotechnology Co., Ltd."/>
    <s v="外商投资企业"/>
    <s v="福建三爱生物科技有限公司"/>
    <s v="Fujian Sanai Biotechnology Co., Ltd."/>
    <s v="外商投资企业"/>
    <s v="是"/>
    <s v="否"/>
    <m/>
    <m/>
    <s v="母公司香港上市，三爱健康/1889"/>
    <s v="制药业Pharmaceuticals"/>
    <n v="17366"/>
    <s v="1亿元（含）至3.65亿元（5000万美元）"/>
    <m/>
    <m/>
    <m/>
    <s v="国富集团内部"/>
    <s v="中国"/>
    <m/>
    <m/>
    <m/>
    <m/>
    <s v="国富会计所厦门分所"/>
    <s v="傅钦毅"/>
    <m/>
    <x v="0"/>
    <s v="新客户新业务"/>
    <s v="审计"/>
    <s v="内地企业境外上市审计业务"/>
    <s v="2020年1月-2023年6月期间审计协作，参与部分审计工作底稿编制"/>
    <s v="中国"/>
    <s v="福建"/>
    <m/>
    <m/>
    <m/>
    <m/>
    <s v="国富会计所"/>
    <s v="厦门分所"/>
    <x v="11"/>
    <m/>
    <s v="28万元不含税和差旅，分期支付有预付"/>
    <n v="280000"/>
    <n v="296800"/>
    <m/>
    <m/>
    <d v="2023-05-19T00:00:00"/>
    <m/>
    <n v="280000"/>
    <m/>
    <n v="296800"/>
    <s v="否"/>
    <m/>
    <m/>
    <m/>
    <m/>
    <n v="2023"/>
    <m/>
    <m/>
    <x v="1"/>
    <n v="296800"/>
    <m/>
    <n v="0"/>
    <m/>
    <m/>
    <m/>
  </r>
  <r>
    <s v="自主"/>
    <d v="2024-01-05T00:00:00"/>
    <s v="福建三爱生物科技有限公司"/>
    <s v="Fujian Sanai Biotechnology Co., Ltd."/>
    <s v="外商投资企业"/>
    <s v="福建三爱生物科技有限公司"/>
    <s v="Fujian Sanai Biotechnology Co., Ltd."/>
    <s v="外商投资企业"/>
    <s v="是"/>
    <s v="否"/>
    <m/>
    <m/>
    <s v="母公司香港上市，三爱健康/1889"/>
    <s v="制药业Pharmaceuticals"/>
    <n v="17366"/>
    <s v="1亿元（含）至3.65亿元（5000万美元）"/>
    <m/>
    <m/>
    <m/>
    <s v="国富集团内部"/>
    <s v="中国"/>
    <m/>
    <m/>
    <m/>
    <m/>
    <s v="国富会计所厦门分所"/>
    <s v="傅钦毅"/>
    <m/>
    <x v="0"/>
    <s v="老客户老业务"/>
    <s v="审计"/>
    <s v="内地企业境外上市审计业务"/>
    <s v="2023年度年审协作，参与部分审计工作底稿编制"/>
    <s v="中国"/>
    <s v="福建"/>
    <m/>
    <m/>
    <m/>
    <m/>
    <s v="国富会计所"/>
    <s v="厦门分所"/>
    <x v="11"/>
    <m/>
    <s v="58.9万元不含税和差旅，分期支付有预付"/>
    <n v="589000"/>
    <n v="624340"/>
    <m/>
    <m/>
    <d v="2024-01-05T00:00:00"/>
    <m/>
    <n v="589000"/>
    <m/>
    <n v="624340"/>
    <s v="否"/>
    <m/>
    <m/>
    <m/>
    <m/>
    <n v="2024"/>
    <m/>
    <m/>
    <x v="2"/>
    <n v="522733"/>
    <m/>
    <n v="101607"/>
    <m/>
    <m/>
    <m/>
  </r>
  <r>
    <s v="自主"/>
    <d v="2024-12-24T00:00:00"/>
    <s v="福建三爱生物科技有限公司"/>
    <s v="Fujian Sanai Biotechnology Co., Ltd."/>
    <s v="外商投资企业"/>
    <s v="福建三爱生物科技有限公司"/>
    <s v="Fujian Sanai Biotechnology Co., Ltd."/>
    <s v="外商投资企业"/>
    <s v="是"/>
    <s v="否"/>
    <m/>
    <m/>
    <s v="母公司香港上市，三爱健康/1889"/>
    <s v="制药业Pharmaceuticals"/>
    <n v="17366"/>
    <s v="1亿元（含）至3.65亿元（5000万美元）"/>
    <m/>
    <m/>
    <m/>
    <s v="国富集团内部"/>
    <s v="中国"/>
    <m/>
    <m/>
    <m/>
    <m/>
    <s v="国富会计所厦门分所"/>
    <s v="傅钦毅"/>
    <m/>
    <x v="0"/>
    <s v="老客户老业务"/>
    <s v="审计"/>
    <s v="内地企业境外上市审计业务"/>
    <s v="2024年度年审协作，参与部分审计工作底稿编制"/>
    <s v="中国"/>
    <s v="福建"/>
    <m/>
    <m/>
    <m/>
    <m/>
    <s v="国富会计所"/>
    <s v="厦门分所"/>
    <x v="11"/>
    <m/>
    <s v="49万元不含税和差旅，分期支付有预付"/>
    <n v="490000"/>
    <n v="519400"/>
    <m/>
    <m/>
    <d v="2024-12-24T00:00:00"/>
    <m/>
    <n v="490000"/>
    <m/>
    <n v="519400"/>
    <s v="否"/>
    <m/>
    <m/>
    <m/>
    <m/>
    <n v="2025"/>
    <m/>
    <m/>
    <x v="4"/>
    <m/>
    <m/>
    <n v="519400"/>
    <m/>
    <m/>
    <m/>
  </r>
  <r>
    <s v="自主"/>
    <d v="2023-07-24T00:00:00"/>
    <s v="广西七色珠光材料股份有限公司"/>
    <s v="Guangxi Chesir Pearl Material Co., Ltd."/>
    <s v="外商投资企业"/>
    <s v="广西七色珠光材料股份有限公司"/>
    <s v="Guangxi Chesir Pearl Material Co., Ltd."/>
    <s v="外商投资企业"/>
    <s v="是"/>
    <s v="否"/>
    <m/>
    <m/>
    <s v="母公司为香港上市公司：环球新材/6616"/>
    <s v="制造Manufacturing"/>
    <n v="87000"/>
    <s v="7.3亿元（含）至36.5亿元（5亿美元）"/>
    <m/>
    <m/>
    <m/>
    <s v="国富集团内部"/>
    <s v="中国"/>
    <m/>
    <m/>
    <m/>
    <m/>
    <s v="国富会计所厦门分所"/>
    <s v="傅钦毅"/>
    <m/>
    <x v="0"/>
    <s v="新客户新业务"/>
    <s v="审计"/>
    <s v="内地企业境外上市审计业务"/>
    <s v="2023年度年审协助，参与部分审计工作底稿编制"/>
    <s v="中国"/>
    <s v="广西"/>
    <m/>
    <m/>
    <m/>
    <m/>
    <s v="国富会计所"/>
    <s v="厦门分所"/>
    <x v="11"/>
    <m/>
    <m/>
    <n v="210003.77358490566"/>
    <n v="222604"/>
    <m/>
    <m/>
    <d v="2023-07-24T00:00:00"/>
    <m/>
    <n v="210003.77358490566"/>
    <m/>
    <n v="222604"/>
    <s v="否"/>
    <m/>
    <m/>
    <m/>
    <m/>
    <n v="2024"/>
    <m/>
    <m/>
    <x v="2"/>
    <n v="222604"/>
    <m/>
    <n v="0"/>
    <m/>
    <m/>
    <m/>
  </r>
  <r>
    <s v="自主"/>
    <d v="2024-07-24T00:00:00"/>
    <s v="广西七色珠光材料股份有限公司"/>
    <s v="Guangxi Chesir Pearl Material Co., Ltd."/>
    <s v="外商投资企业"/>
    <s v="广西七色珠光材料股份有限公司"/>
    <s v="Guangxi Chesir Pearl Material Co., Ltd."/>
    <s v="外商投资企业"/>
    <s v="是"/>
    <s v="否"/>
    <m/>
    <m/>
    <s v="母公司为香港上市公司：环球新材/6616"/>
    <s v="制造Manufacturing"/>
    <n v="87000"/>
    <s v="7.3亿元（含）至36.5亿元（5亿美元）"/>
    <m/>
    <m/>
    <m/>
    <s v="国富集团内部"/>
    <s v="中国"/>
    <m/>
    <m/>
    <m/>
    <m/>
    <s v="国富会计所厦门分所"/>
    <s v="傅钦毅"/>
    <m/>
    <x v="0"/>
    <s v="老客户老业务"/>
    <s v="审计"/>
    <s v="内地企业境外上市审计业务"/>
    <s v="2024年中审阅协助，参与部分审计工作底稿编制"/>
    <s v="中国"/>
    <s v="广西"/>
    <m/>
    <m/>
    <m/>
    <m/>
    <s v="国富会计所"/>
    <s v="厦门分所"/>
    <x v="11"/>
    <m/>
    <m/>
    <n v="258400"/>
    <n v="273904"/>
    <m/>
    <m/>
    <d v="2024-07-24T00:00:00"/>
    <m/>
    <n v="258400"/>
    <m/>
    <n v="273904"/>
    <s v="否"/>
    <m/>
    <m/>
    <m/>
    <m/>
    <n v="2024"/>
    <m/>
    <m/>
    <x v="2"/>
    <n v="273904"/>
    <m/>
    <n v="0"/>
    <m/>
    <m/>
    <m/>
  </r>
  <r>
    <s v="自主"/>
    <d v="2025-01-20T00:00:00"/>
    <s v="广西七色珠光材料股份有限公司"/>
    <s v="Guangxi Chesir Pearl Material Co., Ltd."/>
    <s v="外商投资企业"/>
    <s v="广西七色珠光材料股份有限公司"/>
    <s v="Guangxi Chesir Pearl Material Co., Ltd."/>
    <s v="外商投资企业"/>
    <s v="是"/>
    <s v="否"/>
    <m/>
    <m/>
    <s v="母公司为香港上市公司：环球新材/6616"/>
    <s v="制造Manufacturing"/>
    <n v="87000"/>
    <s v="7.3亿元（含）至36.5亿元（5亿美元）"/>
    <m/>
    <m/>
    <m/>
    <s v="国富集团内部"/>
    <s v="中国"/>
    <m/>
    <m/>
    <m/>
    <m/>
    <s v="国富会计所厦门分所"/>
    <s v="傅钦毅"/>
    <m/>
    <x v="0"/>
    <s v="老客户老业务"/>
    <s v="审计"/>
    <s v="内地企业境外上市审计业务"/>
    <s v="2024年度年审协助，参与部分审计工作底稿编制"/>
    <s v="中国"/>
    <s v="广西"/>
    <m/>
    <m/>
    <m/>
    <m/>
    <s v="国富会计所"/>
    <s v="厦门分所"/>
    <x v="11"/>
    <m/>
    <m/>
    <n v="817000"/>
    <n v="866020"/>
    <m/>
    <m/>
    <d v="2025-01-20T00:00:00"/>
    <m/>
    <n v="817000"/>
    <m/>
    <n v="866020"/>
    <s v="否"/>
    <m/>
    <m/>
    <m/>
    <m/>
    <n v="2025"/>
    <m/>
    <m/>
    <x v="4"/>
    <n v="866020"/>
    <m/>
    <n v="0"/>
    <m/>
    <m/>
    <m/>
  </r>
  <r>
    <s v="对内-延续"/>
    <d v="2022-10-24T00:00:00"/>
    <s v="Thomas Broadbent &amp; Sons Limited"/>
    <s v="Thomas Broadbent &amp; Sons Limited"/>
    <s v="境外企业"/>
    <s v="博鲁班特离心机（扬州）有限公司"/>
    <s v="Broadbent Centrifuges (Yangzhou) Co., Ltd."/>
    <s v="外商投资企业"/>
    <s v="否"/>
    <s v="否"/>
    <m/>
    <m/>
    <s v="母公司Thomas Broadbent &amp; Sons Limited"/>
    <s v="制造Manufacturing"/>
    <n v="644"/>
    <s v="500万元（含）至1000万元"/>
    <m/>
    <m/>
    <m/>
    <s v="Crowe Global"/>
    <s v="英国"/>
    <s v="Crowe UK"/>
    <m/>
    <m/>
    <m/>
    <m/>
    <m/>
    <m/>
    <x v="0"/>
    <s v="老客户老业务"/>
    <s v="审计"/>
    <s v="其他境外审计业务"/>
    <s v="2022/9/30年度组成部分审计支持，不用出具报告"/>
    <s v="中国"/>
    <s v="扬州"/>
    <m/>
    <m/>
    <m/>
    <m/>
    <s v="国富会计所"/>
    <s v="上海分所"/>
    <x v="4"/>
    <s v="许丽英"/>
    <s v="80560含税，不含差旅"/>
    <n v="76000"/>
    <n v="80560"/>
    <m/>
    <m/>
    <d v="2022-10-24T00:00:00"/>
    <m/>
    <n v="76000"/>
    <n v="102.7100000000064"/>
    <n v="80662.710000000006"/>
    <s v="否"/>
    <m/>
    <m/>
    <m/>
    <m/>
    <n v="2023"/>
    <m/>
    <m/>
    <x v="1"/>
    <n v="80662.710000000006"/>
    <m/>
    <n v="0"/>
    <m/>
    <m/>
    <m/>
  </r>
  <r>
    <s v="对内-延续"/>
    <d v="2023-10-31T00:00:00"/>
    <s v="Thomas Broadbent &amp; Sons Limited"/>
    <s v="Thomas Broadbent &amp; Sons Limited"/>
    <s v="境外企业"/>
    <s v="博鲁班特离心机（扬州）有限公司"/>
    <s v="Broadbent Centrifuges (Yangzhou) Co., Ltd."/>
    <s v="外商投资企业"/>
    <s v="否"/>
    <s v="否"/>
    <m/>
    <m/>
    <s v="母公司Thomas Broadbent &amp; Sons Limited"/>
    <s v="制造Manufacturing"/>
    <n v="644"/>
    <s v="500万元（含）至1000万元"/>
    <m/>
    <m/>
    <m/>
    <s v="Crowe Global"/>
    <s v="英国"/>
    <s v="Crowe UK"/>
    <m/>
    <m/>
    <m/>
    <m/>
    <m/>
    <m/>
    <x v="0"/>
    <s v="老客户老业务"/>
    <s v="审计"/>
    <s v="其他境外审计业务"/>
    <s v="2023/9/30年度组成部分审计支持，不用出具报告"/>
    <s v="中国"/>
    <s v="扬州"/>
    <m/>
    <m/>
    <m/>
    <m/>
    <s v="国富会计所"/>
    <s v="上海分所"/>
    <x v="4"/>
    <s v="许丽英"/>
    <m/>
    <n v="76000"/>
    <n v="80560"/>
    <m/>
    <m/>
    <d v="2023-10-31T00:00:00"/>
    <s v="换系统未见，预估"/>
    <n v="76000"/>
    <m/>
    <n v="80560"/>
    <s v="否"/>
    <m/>
    <m/>
    <m/>
    <m/>
    <n v="2024"/>
    <m/>
    <m/>
    <x v="2"/>
    <n v="80560"/>
    <m/>
    <n v="0"/>
    <m/>
    <m/>
    <m/>
  </r>
  <r>
    <s v="对内-延续"/>
    <d v="2024-12-12T00:00:00"/>
    <s v="Thomas Broadbent &amp; Sons Limited"/>
    <s v="Thomas Broadbent &amp; Sons Limited"/>
    <s v="境外企业"/>
    <s v="博鲁班特离心机（扬州）有限公司"/>
    <s v="Broadbent Centrifuges (Yangzhou) Co., Ltd."/>
    <s v="外商投资企业"/>
    <s v="否"/>
    <s v="否"/>
    <m/>
    <m/>
    <s v="母公司Thomas Broadbent &amp; Sons Limited"/>
    <s v="制造Manufacturing"/>
    <n v="644"/>
    <s v="500万元（含）至1000万元"/>
    <m/>
    <m/>
    <m/>
    <s v="Crowe Global"/>
    <s v="英国"/>
    <s v="Crowe UK"/>
    <m/>
    <m/>
    <m/>
    <m/>
    <m/>
    <m/>
    <x v="0"/>
    <s v="老客户老业务"/>
    <s v="审计"/>
    <s v="其他境外审计业务"/>
    <s v="2024/9/30年度组成部分审计支持，不用出具报告"/>
    <s v="中国"/>
    <s v="扬州"/>
    <m/>
    <m/>
    <m/>
    <m/>
    <s v="国富会计所"/>
    <s v="上海分所"/>
    <x v="4"/>
    <s v="许丽英"/>
    <s v="96248含税，不含差旅"/>
    <n v="90800"/>
    <n v="96248"/>
    <m/>
    <m/>
    <d v="2024-12-12T00:00:00"/>
    <m/>
    <n v="90800"/>
    <n v="600.66000000000349"/>
    <n v="96848.66"/>
    <s v="否"/>
    <m/>
    <m/>
    <m/>
    <m/>
    <n v="2025"/>
    <m/>
    <m/>
    <x v="4"/>
    <n v="96848.66"/>
    <m/>
    <n v="0"/>
    <m/>
    <m/>
    <m/>
  </r>
  <r>
    <s v="自主"/>
    <d v="2024-12-15T00:00:00"/>
    <s v="佛山毅朗商业有限公司"/>
    <s v="Foshan Yilang Commercial Co., Ltd"/>
    <s v="外商投资企业"/>
    <s v="佛山毅朗商业有限公司"/>
    <s v="Foshan Yilang Commercial Co., Ltd"/>
    <s v="外商投资企业"/>
    <s v="否"/>
    <s v="否"/>
    <m/>
    <m/>
    <m/>
    <s v="零售Retail"/>
    <n v="125222"/>
    <s v="7.3亿元（含）至36.5亿元（5亿美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49528.301886792447"/>
    <n v="52500"/>
    <m/>
    <m/>
    <d v="2024-12-15T00:00:00"/>
    <m/>
    <n v="49528.301886792447"/>
    <m/>
    <n v="52500"/>
    <s v="否"/>
    <m/>
    <m/>
    <m/>
    <m/>
    <n v="2025"/>
    <m/>
    <m/>
    <x v="4"/>
    <n v="52500"/>
    <m/>
    <n v="0"/>
    <m/>
    <m/>
    <m/>
  </r>
  <r>
    <s v="自主"/>
    <d v="2025-01-12T00:00:00"/>
    <s v="佛山广贸陶磁有限公司"/>
    <s v="Foshan Guangmao Ceramic Magnetic Co., Ltd"/>
    <s v="外商投资企业"/>
    <s v="佛山广贸陶磁有限公司"/>
    <s v="Foshan Guangmao Ceramic Magnetic Co., Ltd"/>
    <s v="外商投资企业"/>
    <s v="否"/>
    <s v="否"/>
    <m/>
    <m/>
    <m/>
    <s v="零售Retail"/>
    <n v="800"/>
    <s v="500万元（含）至1000万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14150.943396226414"/>
    <n v="15000"/>
    <m/>
    <m/>
    <d v="2025-01-12T00:00:00"/>
    <m/>
    <n v="14150.943396226414"/>
    <m/>
    <n v="15000"/>
    <s v="否"/>
    <m/>
    <m/>
    <m/>
    <m/>
    <n v="2025"/>
    <m/>
    <m/>
    <x v="4"/>
    <n v="15000"/>
    <m/>
    <n v="0"/>
    <m/>
    <m/>
    <m/>
  </r>
  <r>
    <s v="自主"/>
    <d v="2024-12-29T00:00:00"/>
    <s v="佛山市翡冷翠奥莱商业地产有限公司"/>
    <s v="Foshan Feilong Cui'aole Commercial Real Estate Co., Ltd"/>
    <s v="外商投资企业"/>
    <s v="佛山市翡冷翠奥莱商业地产有限公司"/>
    <s v="Foshan Feilong Cui'aole Commercial Real Estate Co., Ltd"/>
    <s v="外商投资企业"/>
    <s v="否"/>
    <s v="否"/>
    <m/>
    <m/>
    <m/>
    <s v="房地产Real Estate"/>
    <n v="8012.65"/>
    <s v="5000万元（含）至1亿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18396.226415094337"/>
    <n v="19500"/>
    <m/>
    <m/>
    <d v="2024-12-29T00:00:00"/>
    <m/>
    <n v="18396.226415094337"/>
    <m/>
    <n v="19500"/>
    <s v="否"/>
    <m/>
    <m/>
    <m/>
    <m/>
    <n v="2025"/>
    <m/>
    <m/>
    <x v="4"/>
    <n v="19500"/>
    <m/>
    <n v="0"/>
    <m/>
    <m/>
    <m/>
  </r>
  <r>
    <s v="自主"/>
    <d v="2025-02-27T00:00:00"/>
    <s v="广东溢达纺织有限公司"/>
    <s v="Guangdong Esquel Textile Co., Ltd."/>
    <s v="外商投资企业"/>
    <s v="广东溢达纺织有限公司"/>
    <s v="Guangdong Esquel Textile Co., Ltd."/>
    <s v="外商投资企业"/>
    <s v="是"/>
    <s v="否"/>
    <m/>
    <m/>
    <m/>
    <s v="纺织业Textile"/>
    <n v="404484.99"/>
    <s v="7.3亿元（含）至36.5亿元（5亿美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275471.69811320753"/>
    <n v="292000"/>
    <m/>
    <m/>
    <d v="2025-02-27T00:00:00"/>
    <m/>
    <n v="275471.69811320753"/>
    <m/>
    <n v="292000"/>
    <s v="否"/>
    <m/>
    <m/>
    <m/>
    <m/>
    <n v="2025"/>
    <m/>
    <m/>
    <x v="4"/>
    <n v="292000"/>
    <m/>
    <n v="0"/>
    <m/>
    <m/>
    <m/>
  </r>
  <r>
    <s v="自主"/>
    <d v="2025-02-24T00:00:00"/>
    <s v="佛山惠福科创有限公司"/>
    <s v="Foshan Huifu Chemical Co.,Ltd."/>
    <s v="外商投资企业"/>
    <s v="佛山惠福科创有限公司"/>
    <s v="Foshan Huifu Chemical Co.,Ltd."/>
    <s v="外商投资企业"/>
    <s v="是"/>
    <s v="否"/>
    <m/>
    <m/>
    <m/>
    <s v="制造Manufacturing"/>
    <n v="56020"/>
    <s v="3.65亿元（含）至7.3亿元（1亿美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28301.886792452828"/>
    <n v="30000"/>
    <m/>
    <m/>
    <d v="2025-02-24T00:00:00"/>
    <m/>
    <n v="28301.886792452828"/>
    <m/>
    <n v="30000"/>
    <s v="否"/>
    <m/>
    <m/>
    <m/>
    <m/>
    <n v="2025"/>
    <m/>
    <m/>
    <x v="4"/>
    <n v="30000"/>
    <m/>
    <n v="0"/>
    <m/>
    <m/>
    <m/>
  </r>
  <r>
    <s v="自主"/>
    <d v="2025-02-27T00:00:00"/>
    <s v="广东十如仕纺织科技有限公司"/>
    <s v="Guangdong Shirushi Textile Technology Co., Ltd"/>
    <s v="外商投资企业"/>
    <s v="广东十如仕纺织科技有限公司"/>
    <s v="Guangdong Shirushi Textile Technology Co., Ltd"/>
    <s v="外商投资企业"/>
    <s v="是"/>
    <s v="否"/>
    <m/>
    <m/>
    <m/>
    <s v="纺织业Textile"/>
    <n v="441.24"/>
    <s v="低于500万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14150.943396226414"/>
    <n v="15000"/>
    <m/>
    <m/>
    <d v="2025-02-27T00:00:00"/>
    <m/>
    <n v="14150.943396226414"/>
    <m/>
    <n v="15000"/>
    <s v="否"/>
    <m/>
    <m/>
    <m/>
    <m/>
    <n v="2025"/>
    <m/>
    <m/>
    <x v="4"/>
    <n v="15000"/>
    <m/>
    <n v="0"/>
    <m/>
    <m/>
    <m/>
  </r>
  <r>
    <s v="自主"/>
    <d v="2025-02-27T00:00:00"/>
    <s v="广东溢派纺织科技有限公司"/>
    <s v="Guangdong Yipai Textile Technology Co., Ltd"/>
    <s v="外商投资企业"/>
    <s v="广东溢派纺织科技有限公司"/>
    <s v="Guangdong Yipai Textile Technology Co., Ltd"/>
    <s v="外商投资企业"/>
    <s v="是"/>
    <s v="否"/>
    <m/>
    <m/>
    <m/>
    <s v="纺织业Textile"/>
    <n v="122.59"/>
    <s v="低于500万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9433.9622641509432"/>
    <n v="10000"/>
    <m/>
    <m/>
    <d v="2025-02-27T00:00:00"/>
    <m/>
    <n v="9433.9622641509432"/>
    <m/>
    <n v="10000"/>
    <s v="否"/>
    <m/>
    <m/>
    <m/>
    <m/>
    <n v="2025"/>
    <m/>
    <m/>
    <x v="4"/>
    <n v="10000"/>
    <m/>
    <n v="0"/>
    <m/>
    <m/>
    <m/>
  </r>
  <r>
    <s v="自主"/>
    <d v="2024-12-10T00:00:00"/>
    <s v="佛山市尼罗建材有限公司"/>
    <s v="Foshan Niro Ceramic Building Material Co.,Ltd."/>
    <s v="外商投资企业"/>
    <s v="佛山市尼罗建材有限公司"/>
    <s v="Foshan Niro Ceramic Building Material Co.,Ltd."/>
    <s v="外商投资企业"/>
    <s v="是"/>
    <s v="否"/>
    <m/>
    <m/>
    <m/>
    <s v="建筑Construction"/>
    <n v="14904.47"/>
    <s v="1亿元（含）至3.65亿元（5000万美元）"/>
    <m/>
    <m/>
    <m/>
    <s v="国富集团内部"/>
    <s v="中国"/>
    <m/>
    <m/>
    <m/>
    <m/>
    <s v="国富会计所广东分所/佛山分所"/>
    <s v="刘方权"/>
    <m/>
    <x v="0"/>
    <s v="老客户老业务"/>
    <s v="审计"/>
    <s v="内地企业境外投资审计业务"/>
    <s v="2024年IFRS审计支持，合作方境外所出具报告"/>
    <s v="中国"/>
    <s v="佛山"/>
    <m/>
    <m/>
    <m/>
    <m/>
    <s v="国富会计所"/>
    <s v="广东分所/佛山分所"/>
    <x v="7"/>
    <m/>
    <m/>
    <n v="141509.43396226416"/>
    <n v="150000"/>
    <m/>
    <m/>
    <d v="2024-12-10T00:00:00"/>
    <m/>
    <n v="141509.43396226416"/>
    <m/>
    <n v="150000"/>
    <s v="否"/>
    <m/>
    <m/>
    <m/>
    <m/>
    <n v="2025"/>
    <m/>
    <m/>
    <x v="4"/>
    <n v="150000"/>
    <m/>
    <n v="0"/>
    <m/>
    <m/>
    <m/>
  </r>
  <r>
    <s v="对内-延续"/>
    <d v="2024-12-13T00:00:00"/>
    <s v="世界动物保护协会（英国）北京代表处"/>
    <s v="World Animal Protection Association (UK) Beijing Representative Office"/>
    <s v="外商投资企业"/>
    <s v="世界动物保护协会（英国）北京代表处"/>
    <s v="World Animal Protection Association (UK) Beijing Representative Office"/>
    <s v="外资代表处"/>
    <s v="否"/>
    <s v="否"/>
    <m/>
    <m/>
    <m/>
    <s v="非盈利及慈善机构Not for Profit/Charities"/>
    <n v="883.5"/>
    <s v="500万元（含）至1000万元"/>
    <m/>
    <m/>
    <m/>
    <s v="Crowe Global"/>
    <s v="英国"/>
    <s v="Crowe U.K. LLP"/>
    <m/>
    <m/>
    <m/>
    <m/>
    <m/>
    <m/>
    <x v="0"/>
    <s v="老客户老业务"/>
    <s v="审计"/>
    <s v="其他境外审计业务"/>
    <s v="2024年报审计"/>
    <s v="中国"/>
    <s v="北京"/>
    <m/>
    <m/>
    <m/>
    <m/>
    <s v="国富会计所"/>
    <s v="北京执业中心"/>
    <x v="3"/>
    <s v="佟锐"/>
    <m/>
    <n v="28301.886792452828"/>
    <n v="30000"/>
    <m/>
    <m/>
    <d v="2024-12-13T00:00:00"/>
    <m/>
    <n v="28301.886792452828"/>
    <n v="1800"/>
    <n v="31800"/>
    <s v="否"/>
    <m/>
    <m/>
    <m/>
    <m/>
    <n v="2025"/>
    <m/>
    <m/>
    <x v="4"/>
    <n v="31800"/>
    <m/>
    <n v="0"/>
    <m/>
    <m/>
    <s v="LC"/>
  </r>
  <r>
    <s v="对内-延续"/>
    <d v="2024-12-06T00:00:00"/>
    <s v="因福来科技（深圳）有限公司"/>
    <s v="Infoline Technology (Shenzhen) Co., Ltd"/>
    <s v="外商投资企业"/>
    <s v="因福来科技（深圳）有限公司"/>
    <s v="Infoline Technology (Shenzhen) Co., Ltd"/>
    <s v="外商投资企业"/>
    <s v="否"/>
    <s v="否"/>
    <m/>
    <m/>
    <m/>
    <s v="科技与通讯Technology &amp; Telecommunications"/>
    <n v="1663.3"/>
    <s v="1000万元（含）至5000万元"/>
    <m/>
    <m/>
    <m/>
    <s v="Crowe Global"/>
    <s v="马来西亚"/>
    <s v="Crowe Malaysia PLT"/>
    <m/>
    <m/>
    <m/>
    <m/>
    <m/>
    <m/>
    <x v="0"/>
    <s v="老客户老业务"/>
    <s v="审计"/>
    <s v="其他境外审计业务"/>
    <s v="2024年报审计"/>
    <s v="中国"/>
    <s v="深圳"/>
    <m/>
    <m/>
    <m/>
    <m/>
    <s v="国富会计所"/>
    <s v="北京执业中心"/>
    <x v="3"/>
    <s v="佟锐"/>
    <m/>
    <n v="55000"/>
    <n v="58300"/>
    <m/>
    <m/>
    <d v="2024-12-06T00:00:00"/>
    <m/>
    <n v="55000"/>
    <m/>
    <n v="58300"/>
    <s v="否"/>
    <m/>
    <m/>
    <m/>
    <m/>
    <n v="2025"/>
    <m/>
    <m/>
    <x v="4"/>
    <n v="58300"/>
    <m/>
    <n v="0"/>
    <m/>
    <m/>
    <s v="LC"/>
  </r>
  <r>
    <s v="对内-延续"/>
    <d v="2025-01-01T00:00:00"/>
    <s v="河北蒙特费罗导轨有限公司"/>
    <s v="Hebei Monteferro Guide Rails Co., Ltd."/>
    <s v="外商投资企业"/>
    <s v="河北蒙特费罗导轨有限公司"/>
    <s v="Hebei Monteferro Guide Rails Co., Ltd."/>
    <s v="外商投资企业"/>
    <s v="否"/>
    <s v="否"/>
    <m/>
    <m/>
    <m/>
    <s v="制造Manufacturing"/>
    <n v="16844"/>
    <s v="1亿元（含）至3.65亿元（5000万美元）"/>
    <m/>
    <m/>
    <m/>
    <s v="Crowe Global"/>
    <s v="意大利"/>
    <s v="Crowe Bompani"/>
    <s v="Giovanni Paschero g.paschero@crowebompani.it"/>
    <m/>
    <m/>
    <m/>
    <m/>
    <m/>
    <x v="0"/>
    <s v="老客户老业务"/>
    <s v="审计"/>
    <s v="其他境外审计业务"/>
    <s v="2024年报审计"/>
    <s v="中国"/>
    <s v="沧州"/>
    <m/>
    <m/>
    <m/>
    <m/>
    <s v="国富会计所"/>
    <s v="北京执业中心"/>
    <x v="3"/>
    <s v="佟锐"/>
    <m/>
    <n v="47169.811320754714"/>
    <n v="50000"/>
    <m/>
    <m/>
    <d v="2025-02-11T00:00:00"/>
    <s v="系统登记日期"/>
    <n v="47169.811320754714"/>
    <m/>
    <n v="50000"/>
    <s v="否"/>
    <m/>
    <m/>
    <m/>
    <m/>
    <n v="2025"/>
    <m/>
    <m/>
    <x v="4"/>
    <n v="50000"/>
    <m/>
    <n v="0"/>
    <m/>
    <m/>
    <s v="LC"/>
  </r>
  <r>
    <s v="自主"/>
    <d v="2025-01-01T00:00:00"/>
    <s v="北京福泰克环保科技有限公司"/>
    <s v="Beijing Fuel Tech Environmental Technologies Co., Ltd."/>
    <s v="外商投资企业"/>
    <s v="北京福泰克环保科技有限公司"/>
    <s v="Beijing Fuel Tech Environmental Technologies Co., Ltd."/>
    <s v="外商投资企业"/>
    <s v="否"/>
    <s v="否"/>
    <m/>
    <m/>
    <m/>
    <s v="制造Manufacturing"/>
    <n v="2"/>
    <s v="低于500万元"/>
    <m/>
    <m/>
    <m/>
    <s v="国富集团内部"/>
    <s v="中国"/>
    <m/>
    <m/>
    <m/>
    <m/>
    <s v="国富会计所北京执业中心"/>
    <s v="佟锐"/>
    <s v="王佳佳延续业务"/>
    <x v="0"/>
    <s v="老客户老业务"/>
    <s v="审计"/>
    <s v="其他境外审计业务"/>
    <s v="2024年报审计"/>
    <s v="中国"/>
    <s v="北京"/>
    <m/>
    <m/>
    <m/>
    <m/>
    <s v="国富会计所"/>
    <s v="北京执业中心"/>
    <x v="3"/>
    <s v="佟锐"/>
    <m/>
    <n v="25000"/>
    <n v="26500"/>
    <m/>
    <m/>
    <d v="2025-04-02T00:00:00"/>
    <s v="系统登记日期"/>
    <n v="25000"/>
    <m/>
    <n v="26500"/>
    <s v="否"/>
    <m/>
    <m/>
    <m/>
    <m/>
    <n v="2025"/>
    <m/>
    <m/>
    <x v="4"/>
    <m/>
    <m/>
    <n v="26500"/>
    <m/>
    <m/>
    <s v="LC"/>
  </r>
  <r>
    <s v="对内-延续"/>
    <d v="2025-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s v="英国"/>
    <s v="Crowe U.K. LLP"/>
    <s v="Laurence Field "/>
    <s v="International Liaison Partner"/>
    <s v="laurence.field@crowe.co.uk_x000a_+442078427100"/>
    <m/>
    <m/>
    <m/>
    <x v="0"/>
    <s v="老客户老业务"/>
    <s v="审计"/>
    <s v="其他境外审计业务"/>
    <s v="2024年报审计"/>
    <s v="中国"/>
    <s v="深圳"/>
    <m/>
    <m/>
    <m/>
    <m/>
    <s v="国富会计所"/>
    <s v="北京执业中心"/>
    <x v="3"/>
    <s v="佟锐"/>
    <m/>
    <n v="35000"/>
    <n v="37100"/>
    <m/>
    <m/>
    <n v="2025"/>
    <m/>
    <n v="35000"/>
    <m/>
    <n v="37100"/>
    <s v="否"/>
    <m/>
    <m/>
    <m/>
    <m/>
    <n v="2025"/>
    <m/>
    <m/>
    <x v="4"/>
    <n v="37100"/>
    <m/>
    <n v="0"/>
    <m/>
    <m/>
    <s v="LC"/>
  </r>
  <r>
    <s v="对内-延续"/>
    <d v="2025-01-01T00:00:00"/>
    <s v="天津峰利蒙瑞特实业有限公司"/>
    <s v="Tianjin Fengli Merit Co., Ltd"/>
    <s v="外商投资企业"/>
    <s v="天津峰利蒙瑞特实业有限公司"/>
    <s v="Tianjin Fengli Merit Co., Ltd"/>
    <s v="外商投资企业"/>
    <s v="否"/>
    <s v="否"/>
    <m/>
    <m/>
    <m/>
    <s v="制造Manufacturing"/>
    <n v="25495"/>
    <s v="1亿元（含）至3.65亿元（5000万美元）"/>
    <m/>
    <m/>
    <m/>
    <s v="Crowe Global"/>
    <s v="意大利"/>
    <s v="Crowe Bompani"/>
    <s v="Giovanni Paschero "/>
    <m/>
    <s v="g.paschero@crowebompani.it"/>
    <m/>
    <m/>
    <m/>
    <x v="0"/>
    <s v="老客户老业务"/>
    <s v="审计"/>
    <s v="其他境外审计业务"/>
    <s v="2024年报审计"/>
    <s v="中国"/>
    <s v="天津"/>
    <m/>
    <m/>
    <m/>
    <m/>
    <s v="国富会计所"/>
    <s v="北京执业中心"/>
    <x v="3"/>
    <s v="佟锐"/>
    <m/>
    <n v="80188.679245283012"/>
    <n v="85000"/>
    <m/>
    <m/>
    <d v="2025-03-24T00:00:00"/>
    <s v="系统登记日期"/>
    <n v="80188.679245283012"/>
    <m/>
    <n v="85000"/>
    <s v="否"/>
    <m/>
    <m/>
    <m/>
    <m/>
    <n v="2025"/>
    <m/>
    <m/>
    <x v="4"/>
    <n v="85000"/>
    <m/>
    <n v="0"/>
    <m/>
    <m/>
    <s v="LC"/>
  </r>
  <r>
    <s v="自主"/>
    <d v="2025-01-01T00:00:00"/>
    <s v="重庆市长寿区宜康百龄帮养老服务有限公司"/>
    <s v="Chongqing Changshou Yikang Bailingbang Yanjia Eldercare Co., Ltd"/>
    <s v="外商投资企业"/>
    <s v="重庆市长寿区宜康百龄帮养老服务有限公司"/>
    <s v="Chongqing Changshou Yikang Bailingbang Yanjia Eldercare Co., Ltd"/>
    <s v="外商投资企业"/>
    <s v="否"/>
    <s v="否"/>
    <m/>
    <m/>
    <m/>
    <s v="医疗Healthcare"/>
    <n v="250"/>
    <s v="低于500万元"/>
    <m/>
    <m/>
    <m/>
    <s v="官网咨询"/>
    <s v="中国"/>
    <m/>
    <m/>
    <m/>
    <m/>
    <s v="国富会计所北京执业中心"/>
    <s v="佟锐"/>
    <m/>
    <x v="0"/>
    <s v="老客户老业务"/>
    <s v="审计"/>
    <s v="其他境外审计业务"/>
    <s v="2024年报审计"/>
    <s v="中国"/>
    <s v="重庆"/>
    <m/>
    <m/>
    <m/>
    <m/>
    <s v="国富会计所"/>
    <s v="北京执业中心"/>
    <x v="3"/>
    <s v="佟锐"/>
    <m/>
    <n v="160377.35849056602"/>
    <n v="170000"/>
    <m/>
    <m/>
    <n v="2025"/>
    <m/>
    <n v="160377.35849056602"/>
    <m/>
    <n v="170000"/>
    <s v="否"/>
    <m/>
    <m/>
    <m/>
    <m/>
    <n v="2025"/>
    <m/>
    <m/>
    <x v="4"/>
    <n v="170000"/>
    <m/>
    <n v="0"/>
    <m/>
    <m/>
    <s v="LC"/>
  </r>
  <r>
    <s v="对内-延续"/>
    <d v="2025-01-01T00:00:00"/>
    <s v="埃赋隆半导体（上海）有限公司"/>
    <s v="Ampleon Semiconductors (Shanghai) Co., Ltd."/>
    <s v="外商投资企业"/>
    <s v="埃赋隆半导体（上海）有限公司"/>
    <s v="Ampleon Semiconductors (Shanghai) Co., Ltd."/>
    <s v="外商投资企业"/>
    <s v="否"/>
    <s v="否"/>
    <m/>
    <m/>
    <m/>
    <s v="专业服务Professional Services"/>
    <n v="10000"/>
    <s v="1亿元（含）至3.65亿元（5000万美元）"/>
    <m/>
    <m/>
    <m/>
    <s v="Crowe Global"/>
    <s v="荷兰"/>
    <s v="Crowe Foederer B.V."/>
    <s v="Hugo Everaerd"/>
    <s v="International Liaison Partner"/>
    <s v="_x000a_h.everaerd@crowefoederer.nl_x000a_+31205646000"/>
    <m/>
    <m/>
    <m/>
    <x v="0"/>
    <s v="老客户老业务"/>
    <s v="财务外包"/>
    <s v="⑦其他"/>
    <s v="2025年财务外包服务：会计，税务"/>
    <s v="中国"/>
    <s v="上海"/>
    <m/>
    <m/>
    <m/>
    <m/>
    <s v="咨询公司"/>
    <s v="北京总部"/>
    <x v="8"/>
    <s v="刘胜春"/>
    <m/>
    <n v="216206"/>
    <n v="229179"/>
    <m/>
    <m/>
    <d v="2025-01-01T00:00:00"/>
    <s v="估计日期"/>
    <n v="216206"/>
    <m/>
    <n v="229179"/>
    <s v="否"/>
    <m/>
    <m/>
    <m/>
    <m/>
    <n v="2025"/>
    <m/>
    <m/>
    <x v="4"/>
    <m/>
    <m/>
    <n v="229179"/>
    <m/>
    <m/>
    <m/>
  </r>
  <r>
    <s v="对内-延续"/>
    <d v="2025-01-01T00:00:00"/>
    <s v="北京声航软件开发有限公司"/>
    <s v="Beijing SoundHound Software Developmets Co.,Ltd"/>
    <s v="外商投资企业"/>
    <s v="北京声航软件开发有限公司"/>
    <s v="Beijing SoundHound Software Developmets Co.,Ltd"/>
    <s v="外商投资企业"/>
    <s v="否"/>
    <s v="否"/>
    <m/>
    <m/>
    <m/>
    <s v="专业服务Professional Services"/>
    <n v="800"/>
    <s v="500万元（含）至1000万元"/>
    <m/>
    <m/>
    <m/>
    <s v="Crowe Global"/>
    <s v="美国"/>
    <s v="Crowe LLP"/>
    <s v="William Brewer"/>
    <s v="International Liaison Partner"/>
    <s v="bill.brewer@crowe.com_x000a_+12163165985"/>
    <m/>
    <m/>
    <m/>
    <x v="0"/>
    <s v="老客户老业务"/>
    <s v="财务外包"/>
    <m/>
    <s v="会计，税务，薪酬"/>
    <s v="中国"/>
    <s v="北京"/>
    <m/>
    <m/>
    <m/>
    <m/>
    <s v="咨询公司"/>
    <s v="北京总部"/>
    <x v="8"/>
    <s v="刘胜春"/>
    <m/>
    <n v="282837"/>
    <n v="299807"/>
    <m/>
    <m/>
    <d v="2025-01-01T00:00:00"/>
    <s v="估计日期"/>
    <n v="282837"/>
    <m/>
    <n v="299807"/>
    <s v="否"/>
    <m/>
    <m/>
    <m/>
    <m/>
    <n v="2025"/>
    <m/>
    <m/>
    <x v="4"/>
    <m/>
    <m/>
    <n v="299807"/>
    <m/>
    <m/>
    <m/>
  </r>
  <r>
    <s v="对内-延续"/>
    <d v="2025-01-01T00:00:00"/>
    <s v="北京尤尼康环球科技有限公司"/>
    <s v="Beijing UNICOM Global Technology Co. Ltd."/>
    <s v="外商投资企业"/>
    <s v="北京尤尼康环球科技有限公司"/>
    <s v="Beijing UNICOM Global Technology Co. Ltd."/>
    <s v="外商投资企业"/>
    <s v="否"/>
    <s v="否"/>
    <m/>
    <m/>
    <m/>
    <s v="专业服务Professional Services"/>
    <n v="2000"/>
    <s v="1000万元（含）至5000万元"/>
    <m/>
    <m/>
    <m/>
    <s v="Crowe Global"/>
    <s v="美国"/>
    <s v="Crowe LLP"/>
    <s v="William Brewer"/>
    <s v="International Liaison Partner"/>
    <s v="bill.brewer@crowe.com_x000a_+12163165985"/>
    <m/>
    <m/>
    <m/>
    <x v="0"/>
    <s v="老客户老业务"/>
    <s v="财务外包"/>
    <m/>
    <s v="2025年财务外包：会计，税务"/>
    <s v="中国"/>
    <s v="北京"/>
    <m/>
    <m/>
    <m/>
    <m/>
    <s v="咨询公司"/>
    <s v="北京总部"/>
    <x v="8"/>
    <s v="刘胜春"/>
    <m/>
    <n v="311644"/>
    <n v="330343"/>
    <m/>
    <m/>
    <d v="2025-01-01T00:00:00"/>
    <s v="估计日期"/>
    <n v="311644"/>
    <m/>
    <n v="330343"/>
    <s v="否"/>
    <m/>
    <m/>
    <m/>
    <m/>
    <n v="2025"/>
    <m/>
    <m/>
    <x v="4"/>
    <m/>
    <m/>
    <n v="330343"/>
    <m/>
    <m/>
    <m/>
  </r>
  <r>
    <s v="对内-延续"/>
    <d v="2025-01-01T00:00:00"/>
    <s v="贝纳得（济南）清洁技术有限公司"/>
    <s v="Benetech Jinan Clean Tech Co., Ltd"/>
    <s v="外商投资企业"/>
    <s v="贝纳得（济南）清洁技术有限公司"/>
    <s v="Benetech Jinan Clean Tech Co., Ltd"/>
    <s v="外商投资企业"/>
    <s v="否"/>
    <s v="否"/>
    <m/>
    <m/>
    <m/>
    <s v="制造Manufacturing"/>
    <n v="150"/>
    <s v="低于500万元"/>
    <m/>
    <m/>
    <m/>
    <s v="Crowe Global"/>
    <s v="美国"/>
    <s v="Crowe LLP"/>
    <s v="William Brewer"/>
    <s v="International Liaison Partner"/>
    <s v="bill.brewer@crowe.com_x000a_+12163165985"/>
    <m/>
    <m/>
    <m/>
    <x v="0"/>
    <s v="老客户老业务"/>
    <s v="财务外包"/>
    <m/>
    <s v="2025年财务外包：会计，税务"/>
    <s v="中国"/>
    <s v="济南"/>
    <m/>
    <m/>
    <m/>
    <m/>
    <s v="咨询公司"/>
    <s v="北京总部"/>
    <x v="8"/>
    <s v="刘胜春"/>
    <m/>
    <n v="286281"/>
    <n v="303458"/>
    <m/>
    <m/>
    <d v="2025-01-01T00:00:00"/>
    <s v="估计日期"/>
    <n v="286281"/>
    <m/>
    <n v="303458"/>
    <s v="否"/>
    <m/>
    <m/>
    <m/>
    <m/>
    <n v="2025"/>
    <m/>
    <m/>
    <x v="4"/>
    <m/>
    <m/>
    <n v="303458"/>
    <m/>
    <m/>
    <m/>
  </r>
  <r>
    <s v="自主"/>
    <d v="2025-01-01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m/>
    <m/>
    <m/>
    <s v="国富集团内部"/>
    <s v="中国"/>
    <m/>
    <m/>
    <m/>
    <m/>
    <s v="咨询公司"/>
    <s v="刘胜春"/>
    <m/>
    <x v="0"/>
    <s v="老客户新业务"/>
    <s v="财务外包"/>
    <m/>
    <s v="会计，税务，薪酬"/>
    <s v="中国"/>
    <s v="北京"/>
    <m/>
    <m/>
    <m/>
    <m/>
    <s v="咨询公司"/>
    <s v="北京总部"/>
    <x v="8"/>
    <s v="刘胜春"/>
    <m/>
    <n v="126616"/>
    <n v="134213"/>
    <m/>
    <m/>
    <d v="2025-01-01T00:00:00"/>
    <s v="估计日期"/>
    <n v="126616"/>
    <m/>
    <n v="134213"/>
    <s v="否"/>
    <m/>
    <m/>
    <m/>
    <m/>
    <n v="2025"/>
    <m/>
    <m/>
    <x v="4"/>
    <m/>
    <m/>
    <n v="134213"/>
    <m/>
    <m/>
    <m/>
  </r>
  <r>
    <s v="对内-延续"/>
    <d v="2025-01-01T00:00:00"/>
    <s v="巨溪商务信息咨询（上海）有限公司"/>
    <s v="Global Collect Services China Limited"/>
    <s v="外商投资企业"/>
    <s v="巨溪商务信息咨询（上海）有限公司"/>
    <s v="Global Collect Services China Limited"/>
    <s v="外商投资企业"/>
    <s v="否"/>
    <s v="否"/>
    <m/>
    <m/>
    <m/>
    <s v="专业服务Professional Services"/>
    <n v="2000"/>
    <s v="1000万元（含）至5000万元"/>
    <m/>
    <m/>
    <m/>
    <s v="Crowe Global"/>
    <s v="澳大利亚"/>
    <s v="Crowe Australasia"/>
    <s v="Anthony Patrk"/>
    <s v="International Liaison Partner"/>
    <s v="Anthony.Patrk@crowe.com.au_x000a_+61415906680"/>
    <m/>
    <m/>
    <m/>
    <x v="0"/>
    <s v="老客户老业务"/>
    <s v="财务外包"/>
    <m/>
    <s v="2025年财务外包：会计，税务"/>
    <s v="中国"/>
    <s v="上海"/>
    <m/>
    <m/>
    <m/>
    <m/>
    <s v="咨询公司"/>
    <s v="北京总部"/>
    <x v="8"/>
    <s v="刘胜春"/>
    <m/>
    <n v="252324"/>
    <n v="267463"/>
    <m/>
    <m/>
    <d v="2025-01-01T00:00:00"/>
    <s v="估计日期"/>
    <n v="252324"/>
    <m/>
    <n v="267463"/>
    <s v="否"/>
    <m/>
    <m/>
    <m/>
    <m/>
    <n v="2025"/>
    <m/>
    <m/>
    <x v="4"/>
    <m/>
    <m/>
    <n v="267463"/>
    <m/>
    <m/>
    <m/>
  </r>
  <r>
    <s v="自主"/>
    <d v="2025-01-01T00:00:00"/>
    <s v="齐思工业设计咨询（上海）有限公司"/>
    <s v="TEAMS Design Consulting (Shanghai) Co., Ltd."/>
    <s v="外商投资企业"/>
    <s v="齐思工业设计咨询（上海）有限公司"/>
    <s v="TEAMS Design Consulting (Shanghai) Co., Ltd."/>
    <s v="外商投资企业"/>
    <s v="否"/>
    <s v="否"/>
    <m/>
    <m/>
    <m/>
    <s v="专业服务Professional Services"/>
    <n v="900"/>
    <s v="500万元（含）至1000万元"/>
    <m/>
    <m/>
    <m/>
    <s v="国富集团内部"/>
    <s v="中国"/>
    <m/>
    <m/>
    <m/>
    <m/>
    <s v="咨询公司"/>
    <s v="刘胜春"/>
    <m/>
    <x v="0"/>
    <s v="老客户老业务"/>
    <s v="财务外包"/>
    <m/>
    <s v="2025年财务外包：会计，税务"/>
    <s v="中国"/>
    <s v="上海"/>
    <m/>
    <m/>
    <m/>
    <m/>
    <s v="咨询公司"/>
    <s v="北京总部"/>
    <x v="8"/>
    <s v="刘胜春"/>
    <m/>
    <n v="148584"/>
    <n v="157500"/>
    <m/>
    <m/>
    <d v="2025-01-01T00:00:00"/>
    <s v="估计日期"/>
    <n v="148584"/>
    <m/>
    <n v="157500"/>
    <s v="否"/>
    <m/>
    <m/>
    <m/>
    <m/>
    <n v="2025"/>
    <m/>
    <m/>
    <x v="4"/>
    <m/>
    <m/>
    <n v="157500"/>
    <m/>
    <m/>
    <m/>
  </r>
  <r>
    <s v="对内-延续"/>
    <d v="2025-01-01T00:00:00"/>
    <s v="数维知识产权咨询（上海）有限责任公司"/>
    <s v="Ebrand Service Shanghai Co., Ltd"/>
    <s v="外商投资企业"/>
    <s v="数维知识产权咨询（上海）有限责任公司"/>
    <s v="Ebrand Service Shanghai Co., Ltd"/>
    <s v="外商投资企业"/>
    <s v="否"/>
    <s v="否"/>
    <m/>
    <m/>
    <m/>
    <s v="专业服务Professional Services"/>
    <n v="100"/>
    <s v="低于500万元"/>
    <m/>
    <m/>
    <m/>
    <s v="Crowe Global"/>
    <s v="德国"/>
    <s v="Crowe BPG"/>
    <s v="Andreas Hoffmann"/>
    <s v="Partner"/>
    <s v="hoffmann@crowe-bpg.de_x000a_+492151508464"/>
    <m/>
    <m/>
    <m/>
    <x v="0"/>
    <s v="老客户老业务"/>
    <s v="财务外包"/>
    <m/>
    <s v="2025年财务外包：会计，税务，薪酬"/>
    <s v="中国"/>
    <s v="上海"/>
    <m/>
    <m/>
    <m/>
    <m/>
    <s v="咨询公司"/>
    <s v="北京总部"/>
    <x v="8"/>
    <s v="刘胜春"/>
    <m/>
    <n v="46837"/>
    <n v="49647"/>
    <m/>
    <m/>
    <d v="2025-01-01T00:00:00"/>
    <s v="估计日期"/>
    <n v="46837"/>
    <m/>
    <n v="49647"/>
    <s v="否"/>
    <m/>
    <m/>
    <m/>
    <m/>
    <n v="2025"/>
    <m/>
    <m/>
    <x v="4"/>
    <m/>
    <m/>
    <n v="49647"/>
    <m/>
    <m/>
    <m/>
  </r>
  <r>
    <s v="对内-延续"/>
    <d v="2025-01-01T00:00:00"/>
    <s v="思澎赛企业管理（上海）有限公司"/>
    <s v="Spencer Stuart Star Enterprise Management Co., Ltd."/>
    <s v="外商投资企业"/>
    <s v="思澎赛企业管理（上海）有限公司"/>
    <s v="Spencer Stuart Star Enterprise Management Co., Ltd."/>
    <s v="外商投资企业"/>
    <s v="否"/>
    <s v="否"/>
    <m/>
    <m/>
    <m/>
    <s v="专业服务Professional Services"/>
    <n v="1916"/>
    <s v="1000万元（含）至5000万元"/>
    <m/>
    <m/>
    <m/>
    <s v="Crowe Global"/>
    <s v="香港"/>
    <m/>
    <s v="Cyrus Chow"/>
    <s v="International Liaison Partner"/>
    <s v="international.liaison@crowe.hk_x000a_+85228946835"/>
    <m/>
    <m/>
    <m/>
    <x v="0"/>
    <s v="老客户老业务"/>
    <s v="财务外包"/>
    <m/>
    <s v="2025年财务外包：会计，税务"/>
    <s v="中国"/>
    <s v="上海"/>
    <m/>
    <m/>
    <m/>
    <m/>
    <s v="咨询公司"/>
    <s v="北京总部"/>
    <x v="8"/>
    <s v="刘胜春"/>
    <m/>
    <n v="112356"/>
    <n v="119098"/>
    <m/>
    <m/>
    <d v="2025-01-01T00:00:00"/>
    <s v="估计日期"/>
    <n v="112356"/>
    <m/>
    <n v="119098"/>
    <s v="否"/>
    <m/>
    <m/>
    <m/>
    <m/>
    <n v="2025"/>
    <m/>
    <m/>
    <x v="4"/>
    <m/>
    <m/>
    <n v="119098"/>
    <m/>
    <m/>
    <m/>
  </r>
  <r>
    <s v="自主"/>
    <d v="2025-01-01T00:00:00"/>
    <s v="星亚智研（北京）咨询有限公司"/>
    <s v="Xingya Zhiyan (Beijing) Consulting Co., Ltd"/>
    <s v="外商投资企业"/>
    <s v="星亚智研（北京）咨询有限公司"/>
    <s v="Xingya Zhiyan (Beijing) Consulting Co., Ltd"/>
    <s v="外商投资企业"/>
    <s v="否"/>
    <s v="否"/>
    <m/>
    <m/>
    <m/>
    <s v="专业服务Professional Services"/>
    <n v="300"/>
    <s v="低于500万元"/>
    <m/>
    <m/>
    <m/>
    <s v="国富集团内部"/>
    <s v="中国"/>
    <m/>
    <m/>
    <m/>
    <m/>
    <s v="咨询公司"/>
    <s v="刘胜春"/>
    <m/>
    <x v="0"/>
    <s v="新客户新业务"/>
    <s v="财务外包"/>
    <m/>
    <s v="2025年财务外包：会计，税务，薪酬"/>
    <s v="中国"/>
    <s v="北京"/>
    <m/>
    <m/>
    <m/>
    <m/>
    <s v="咨询公司"/>
    <s v="北京总部"/>
    <x v="8"/>
    <s v="刘胜春"/>
    <m/>
    <n v="79245"/>
    <n v="84000"/>
    <m/>
    <m/>
    <d v="2025-01-01T00:00:00"/>
    <s v="估计日期"/>
    <n v="79245"/>
    <m/>
    <n v="84000"/>
    <s v="否"/>
    <m/>
    <m/>
    <m/>
    <m/>
    <n v="2025"/>
    <m/>
    <m/>
    <x v="4"/>
    <m/>
    <m/>
    <n v="84000"/>
    <m/>
    <m/>
    <m/>
  </r>
  <r>
    <s v="对内-延续"/>
    <d v="2025-01-01T00:00:00"/>
    <s v="CROWE FST CONSULTING KFT."/>
    <s v="CROWE FST CONSULTING KFT."/>
    <s v="境外企业"/>
    <s v="CROWE FST CONSULTING KFT."/>
    <s v="CROWE FST CONSULTING KFT."/>
    <s v="外国企业"/>
    <s v="否"/>
    <s v="否"/>
    <m/>
    <m/>
    <m/>
    <s v="专业服务Professional Services"/>
    <n v="0"/>
    <m/>
    <m/>
    <m/>
    <m/>
    <s v="Crowe Global"/>
    <s v="匈牙利"/>
    <s v="CROWE FST CONSULTING KFT."/>
    <s v="Ashwani Verma"/>
    <s v="Partner"/>
    <s v=" +36301604222_x000a_ashwani.verma@crowe.hu"/>
    <m/>
    <m/>
    <m/>
    <x v="0"/>
    <s v="新客户新业务"/>
    <s v="财务外包"/>
    <m/>
    <s v="供应商信息录入流程外包"/>
    <s v="中国"/>
    <s v="上海"/>
    <m/>
    <m/>
    <m/>
    <m/>
    <s v="咨询公司"/>
    <s v="北京总部"/>
    <x v="8"/>
    <s v="刘胜春"/>
    <m/>
    <n v="81132.075471698103"/>
    <n v="86000"/>
    <m/>
    <m/>
    <d v="2025-01-01T00:00:00"/>
    <s v="估计日期"/>
    <n v="81132.075471698103"/>
    <m/>
    <n v="86000"/>
    <s v="否"/>
    <m/>
    <m/>
    <m/>
    <m/>
    <n v="2025"/>
    <m/>
    <m/>
    <x v="4"/>
    <n v="86000"/>
    <m/>
    <n v="0"/>
    <m/>
    <m/>
    <m/>
  </r>
  <r>
    <s v="对内-延续"/>
    <d v="2025-01-01T00:00:00"/>
    <s v="尼亚莫企业管理（上海）有限公司"/>
    <s v="Neeyamo Enterprise Management (Shanghai) Co., Ltd."/>
    <s v="外商投资企业"/>
    <s v="尼亚莫企业管理（上海）有限公司"/>
    <s v="Neeyamo Enterprise Management (Shanghai) Co., Ltd."/>
    <s v="外商投资企业"/>
    <s v="否"/>
    <s v="否"/>
    <m/>
    <m/>
    <m/>
    <s v="专业服务Professional Services"/>
    <n v="30"/>
    <s v="低于500万元"/>
    <m/>
    <m/>
    <m/>
    <s v="官网咨询"/>
    <s v="中国"/>
    <m/>
    <m/>
    <m/>
    <m/>
    <s v="咨询公司"/>
    <s v="沈琳"/>
    <m/>
    <x v="0"/>
    <s v="新客户新业务"/>
    <s v="财务外包"/>
    <s v="⑦其他"/>
    <s v="2025年财务外包：会计，税务"/>
    <s v="中国"/>
    <s v="上海"/>
    <m/>
    <m/>
    <m/>
    <m/>
    <s v="咨询公司"/>
    <s v="北京总部"/>
    <x v="8"/>
    <s v="刘胜春"/>
    <m/>
    <n v="33440.85"/>
    <n v="35447.300000000003"/>
    <m/>
    <m/>
    <d v="2025-01-01T00:00:00"/>
    <s v="估计日期"/>
    <n v="33440.85"/>
    <m/>
    <n v="35447.300000000003"/>
    <s v="否"/>
    <m/>
    <m/>
    <m/>
    <m/>
    <n v="2025"/>
    <m/>
    <m/>
    <x v="4"/>
    <m/>
    <m/>
    <n v="35447.300000000003"/>
    <m/>
    <m/>
    <m/>
  </r>
  <r>
    <s v="自主"/>
    <d v="2025-01-01T00:00:00"/>
    <s v="爱艺德杰（上海）商务咨询有限公司"/>
    <m/>
    <s v="外商投资企业"/>
    <s v="爱艺德杰（上海）商务咨询有限公司"/>
    <m/>
    <s v="外商投资企业"/>
    <s v="否"/>
    <s v="否"/>
    <m/>
    <m/>
    <m/>
    <s v="专业服务Professional Services"/>
    <n v="900"/>
    <s v="500万元（含）至1000万元"/>
    <m/>
    <m/>
    <m/>
    <s v="国富集团内部"/>
    <s v="中国"/>
    <m/>
    <m/>
    <m/>
    <m/>
    <s v="咨询公司"/>
    <s v="刘胜春"/>
    <m/>
    <x v="0"/>
    <s v="老客户老业务"/>
    <s v="财务外包"/>
    <s v="⑦其他"/>
    <s v="2025年财务外包：会计，税务，薪酬"/>
    <s v="中国"/>
    <s v="上海"/>
    <m/>
    <m/>
    <m/>
    <m/>
    <s v="咨询公司"/>
    <s v="北京总部"/>
    <x v="8"/>
    <s v="刘胜春"/>
    <m/>
    <n v="3773.58"/>
    <n v="4000"/>
    <m/>
    <m/>
    <d v="2025-01-01T00:00:00"/>
    <s v="估计日期"/>
    <n v="3773.58"/>
    <m/>
    <n v="4000"/>
    <s v="否"/>
    <m/>
    <m/>
    <m/>
    <m/>
    <n v="2025"/>
    <m/>
    <m/>
    <x v="4"/>
    <m/>
    <m/>
    <n v="4000"/>
    <m/>
    <m/>
    <m/>
  </r>
  <r>
    <s v="对外"/>
    <d v="2025-01-02T00:00:00"/>
    <s v="贵福金（香港）贸易有限公司"/>
    <s v=" Guifujin (Hong Kong) Trade Co., Limited"/>
    <s v="地方国有企业境外实体"/>
    <s v="贵福金（香港）贸易有限公司"/>
    <s v=" Guifujin (Hong Kong) Trade Co., Limited"/>
    <s v="地方国有企业境外实体"/>
    <s v="否"/>
    <s v="否"/>
    <m/>
    <m/>
    <m/>
    <s v="零售Retail"/>
    <s v="未知收入"/>
    <m/>
    <m/>
    <m/>
    <m/>
    <s v="国富集团内部"/>
    <s v="中国"/>
    <m/>
    <m/>
    <m/>
    <m/>
    <s v="德皓"/>
    <s v="郭妍"/>
    <m/>
    <x v="2"/>
    <s v="新客户新业务"/>
    <s v="审计"/>
    <m/>
    <s v="国企香港子公司审计"/>
    <s v="香港"/>
    <s v="香港"/>
    <s v="Crowe HK"/>
    <s v="Ivy Chua蔡淑莲"/>
    <s v="审计合伙人"/>
    <m/>
    <m/>
    <m/>
    <x v="10"/>
    <s v="孟一诺"/>
    <m/>
    <m/>
    <m/>
    <m/>
    <m/>
    <m/>
    <m/>
    <m/>
    <m/>
    <m/>
    <m/>
    <m/>
    <m/>
    <m/>
    <m/>
    <m/>
    <m/>
    <m/>
    <x v="3"/>
    <m/>
    <m/>
    <n v="0"/>
    <m/>
    <m/>
    <s v="LC"/>
  </r>
  <r>
    <s v="对内-首年"/>
    <d v="2025-01-03T00:00:00"/>
    <s v="Crowe LLP"/>
    <s v="Crowe LLP"/>
    <s v="境外企业"/>
    <m/>
    <m/>
    <m/>
    <m/>
    <m/>
    <m/>
    <m/>
    <m/>
    <m/>
    <m/>
    <m/>
    <m/>
    <m/>
    <m/>
    <s v="Crowe Global"/>
    <s v="美国所"/>
    <s v="Crowe美国所"/>
    <s v="George I. Rudoy "/>
    <m/>
    <m/>
    <m/>
    <m/>
    <m/>
    <x v="3"/>
    <s v="新客户新业务"/>
    <s v="法务"/>
    <m/>
    <s v="暂未提供具体服务范围，仅告知为法律支持相关服务，需先签署保密协议"/>
    <m/>
    <s v="中国"/>
    <m/>
    <m/>
    <m/>
    <m/>
    <s v="国富会计所"/>
    <s v="北京执业中心"/>
    <x v="3"/>
    <s v="刘洵子"/>
    <s v="美国所统一投标，法务服务，未报价"/>
    <m/>
    <m/>
    <m/>
    <m/>
    <m/>
    <m/>
    <m/>
    <m/>
    <m/>
    <m/>
    <m/>
    <m/>
    <m/>
    <m/>
    <m/>
    <m/>
    <m/>
    <x v="3"/>
    <m/>
    <m/>
    <n v="0"/>
    <s v="2、超出团队服务范围或能力，未能承接;"/>
    <s v="未报价"/>
    <s v="OL"/>
  </r>
  <r>
    <s v="自主"/>
    <d v="2025-01-03T00:00:00"/>
    <s v="Union AG"/>
    <s v="Union AG"/>
    <s v="境外企业"/>
    <s v=" 青岛优纽蕾丝有限公司_x000a_青岛优纽花边有限公司"/>
    <s v="Qingdao Youniu Lace Co., Ltd; Qingdao Union Lace Co., Ltd "/>
    <s v="外商投资企业"/>
    <m/>
    <s v="否"/>
    <m/>
    <m/>
    <m/>
    <s v="纺织业Textile"/>
    <n v="3000"/>
    <s v="1000万元（含）至5000万元"/>
    <s v="abeeli@union-ag.com"/>
    <m/>
    <m/>
    <s v="国富集团内部"/>
    <s v="中国"/>
    <m/>
    <m/>
    <m/>
    <m/>
    <s v="国富会计所北京执业中心"/>
    <s v="刘洵子"/>
    <m/>
    <x v="1"/>
    <s v="老客户新业务"/>
    <s v="税务"/>
    <m/>
    <s v="税务专项咨询"/>
    <s v="中国"/>
    <s v="山东平度"/>
    <m/>
    <m/>
    <m/>
    <m/>
    <s v="税务公司"/>
    <s v="上海分公司"/>
    <x v="12"/>
    <s v="陈鹏志"/>
    <s v="不含税和差旅，报价范围为20-40万"/>
    <n v="205000"/>
    <n v="218775.99999999997"/>
    <m/>
    <m/>
    <m/>
    <m/>
    <m/>
    <m/>
    <m/>
    <m/>
    <m/>
    <m/>
    <m/>
    <m/>
    <m/>
    <m/>
    <m/>
    <x v="3"/>
    <m/>
    <m/>
    <n v="0"/>
    <s v="3、报价高，超出客户预期；"/>
    <s v="报价过高"/>
    <s v="OL"/>
  </r>
  <r>
    <s v="对内-首年"/>
    <d v="2025-01-07T00:00:00"/>
    <s v="安斯泰来制药集团"/>
    <s v=" Astellas Pharma Inc."/>
    <s v="境外企业"/>
    <s v=" Astellas Pharma Inc."/>
    <s v=" Astellas Pharma Inc."/>
    <s v="境外企业"/>
    <s v="否"/>
    <s v="是"/>
    <s v="东京证交所"/>
    <s v="TYO:4503"/>
    <m/>
    <s v="制药业Pharmaceuticals"/>
    <n v="9561500"/>
    <s v="365亿元（含）以上"/>
    <m/>
    <m/>
    <m/>
    <s v="Crowe Global"/>
    <s v="美国"/>
    <s v="Crowe LLP"/>
    <s v="Mike Varney"/>
    <s v="ILP"/>
    <s v="mike.varney@crowe.com_x000a_+12166237500"/>
    <m/>
    <m/>
    <m/>
    <x v="2"/>
    <s v="新客户新业务"/>
    <s v="咨询"/>
    <m/>
    <s v="operational audit 25-27年"/>
    <s v="中国"/>
    <s v="中国"/>
    <m/>
    <m/>
    <m/>
    <m/>
    <s v="国富会计所"/>
    <s v="北京执业中心"/>
    <x v="3"/>
    <s v="刘洵子"/>
    <s v="与美国、日本、英国联合投标（美国牵头），按小时报价"/>
    <m/>
    <m/>
    <m/>
    <m/>
    <m/>
    <m/>
    <m/>
    <m/>
    <m/>
    <m/>
    <m/>
    <m/>
    <m/>
    <m/>
    <m/>
    <m/>
    <m/>
    <x v="3"/>
    <m/>
    <m/>
    <n v="0"/>
    <m/>
    <m/>
    <s v="OL"/>
  </r>
  <r>
    <s v="对内-首年"/>
    <d v="2025-01-07T00:00:00"/>
    <s v="CONNEKTUM"/>
    <m/>
    <m/>
    <m/>
    <m/>
    <m/>
    <m/>
    <m/>
    <m/>
    <m/>
    <m/>
    <m/>
    <m/>
    <m/>
    <s v="Marcos Ivan"/>
    <m/>
    <m/>
    <s v="Crowe Global"/>
    <s v="官网"/>
    <s v="Crowe官网"/>
    <m/>
    <m/>
    <m/>
    <m/>
    <m/>
    <m/>
    <x v="3"/>
    <s v="新客户新业务"/>
    <s v="其他"/>
    <m/>
    <s v="供应商背景调查"/>
    <m/>
    <s v="山东"/>
    <m/>
    <m/>
    <m/>
    <m/>
    <s v="国富会计所"/>
    <s v="北京执业中心"/>
    <x v="3"/>
    <m/>
    <m/>
    <m/>
    <m/>
    <m/>
    <m/>
    <m/>
    <m/>
    <m/>
    <m/>
    <m/>
    <m/>
    <m/>
    <m/>
    <m/>
    <m/>
    <m/>
    <m/>
    <m/>
    <x v="3"/>
    <m/>
    <m/>
    <n v="0"/>
    <s v="4、其他，请说明"/>
    <s v="时间要求紧，且涉及产品质量检测，需第三方检测机构介入"/>
    <s v="LC"/>
  </r>
  <r>
    <s v="自主"/>
    <d v="2025-01-14T00:00:00"/>
    <s v="波鸿集团"/>
    <m/>
    <s v="地方国有企业"/>
    <s v="波鸿集团下属美国、加拿大、匈牙利子公司"/>
    <m/>
    <s v="地方国有企业"/>
    <m/>
    <s v="否"/>
    <m/>
    <m/>
    <m/>
    <s v="制造Manufacturing"/>
    <n v="9000"/>
    <s v="5000万元（含）至1亿元"/>
    <m/>
    <m/>
    <m/>
    <s v="国富集团内部"/>
    <s v="中国"/>
    <m/>
    <m/>
    <m/>
    <m/>
    <s v="国富会计所四川分所"/>
    <s v="侯秦"/>
    <m/>
    <x v="1"/>
    <s v="新客户新业务"/>
    <s v="审计"/>
    <m/>
    <s v="对海外三家子公司进行2024年度审计（中国准则），国际业务团队自行派员"/>
    <s v="美国、加拿大、匈牙利"/>
    <m/>
    <m/>
    <m/>
    <m/>
    <m/>
    <s v="国富会计所"/>
    <s v="北京执业中心"/>
    <x v="3"/>
    <s v="佟锐"/>
    <s v="侯总报价，预估200万左右"/>
    <n v="1886792.4528301887"/>
    <n v="2000000"/>
    <m/>
    <m/>
    <m/>
    <m/>
    <m/>
    <m/>
    <m/>
    <m/>
    <m/>
    <m/>
    <m/>
    <m/>
    <m/>
    <m/>
    <m/>
    <x v="3"/>
    <m/>
    <m/>
    <n v="0"/>
    <s v="3、报价高，超出客户预期；"/>
    <s v="主要为报价原因，另一部分是因为缺乏海外审计业绩"/>
    <s v="OL"/>
  </r>
  <r>
    <s v="自主"/>
    <d v="2025-01-23T00:00:00"/>
    <s v="Bike Alert Plc "/>
    <s v="Bike Alert Plc "/>
    <s v="境外企业"/>
    <s v="温州革新链轮制造有限公司"/>
    <s v="Wenzhou Gexin Sprocket Manufacturing Co., Ltd. "/>
    <s v="外商投资企业"/>
    <s v="否"/>
    <s v="否"/>
    <m/>
    <m/>
    <m/>
    <s v="汽车Automibles "/>
    <n v="7500"/>
    <s v="5000万元（含）至1亿元"/>
    <s v="Christophoros Constantinou_x000a_Chief Financial Officer_x000a_C.constantinou@bikealert.com"/>
    <m/>
    <m/>
    <s v="国富集团内部"/>
    <s v="中国"/>
    <m/>
    <m/>
    <m/>
    <m/>
    <s v="国富会计所北京执业中心"/>
    <s v="刘洵子"/>
    <m/>
    <x v="0"/>
    <s v="老客户新业务"/>
    <s v="审阅"/>
    <s v="④其他境外审计业务"/>
    <s v="小企业会计准则审阅（2024），出具中英文报告"/>
    <s v="中国"/>
    <s v="浙江温州"/>
    <m/>
    <m/>
    <m/>
    <m/>
    <s v="国富会计所"/>
    <s v="北京执业中心"/>
    <x v="3"/>
    <s v="刘洵子"/>
    <s v="总价含税，若有差旅实报实销"/>
    <n v="59200"/>
    <n v="63178.239999999998"/>
    <m/>
    <m/>
    <d v="2025-03-11T00:00:00"/>
    <m/>
    <n v="59200"/>
    <m/>
    <n v="63178.239999999998"/>
    <s v="否"/>
    <m/>
    <m/>
    <m/>
    <m/>
    <n v="2025"/>
    <m/>
    <m/>
    <x v="4"/>
    <m/>
    <m/>
    <n v="63178.239999999998"/>
    <m/>
    <m/>
    <s v="OL"/>
  </r>
  <r>
    <s v="对内-首年"/>
    <d v="2025-01-23T00:00:00"/>
    <s v="苏州冈本贸易有限公司"/>
    <s v="SUZHOU OKAMOTO TRADING CO.,LTD."/>
    <s v="外商投资企业"/>
    <s v="苏州冈本贸易有限公司"/>
    <s v="SUZHOU OKAMOTO TRADING CO.,LTD."/>
    <s v="外商投资企业"/>
    <s v="否"/>
    <s v="否"/>
    <m/>
    <m/>
    <m/>
    <s v="零售Retail"/>
    <n v="963"/>
    <s v="500万元（含）至1000万元"/>
    <s v="Mr. Tang Hao"/>
    <s v="CFO"/>
    <s v=" h-tang@okamoto-suzhou.cn "/>
    <s v="Crowe Global"/>
    <s v="日本"/>
    <s v="Akari Audit &amp; Co."/>
    <s v="An Kwi Ha"/>
    <m/>
    <s v="kwiha.an@crowe-akh.jp"/>
    <m/>
    <m/>
    <m/>
    <x v="2"/>
    <s v="新客户新业务"/>
    <s v="审计"/>
    <m/>
    <s v="2024年度审计"/>
    <s v="中国"/>
    <s v="江苏苏州"/>
    <m/>
    <m/>
    <m/>
    <m/>
    <s v="国富会计所"/>
    <s v="北京执业中心"/>
    <x v="3"/>
    <s v="刘洵子"/>
    <s v="总价含6.72%税，若有差旅实报实销。北京报价53360元不含差旅。_x000a_应客户要求，让上海团队做，上海团队总报价为6.5万元不含税和差旅。"/>
    <n v="65000"/>
    <n v="69368"/>
    <m/>
    <m/>
    <m/>
    <m/>
    <m/>
    <m/>
    <m/>
    <m/>
    <m/>
    <m/>
    <m/>
    <m/>
    <m/>
    <m/>
    <m/>
    <x v="3"/>
    <m/>
    <m/>
    <n v="0"/>
    <m/>
    <m/>
    <s v="OL"/>
  </r>
  <r>
    <s v="对内-延续"/>
    <d v="2025-02-10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老客户老业务"/>
    <s v="审计"/>
    <s v="④其他境外审计业务"/>
    <s v="2024年报审计（延续业务）"/>
    <s v="中国"/>
    <s v="北京"/>
    <m/>
    <m/>
    <m/>
    <m/>
    <s v="国富会计所"/>
    <s v="北京执业中心"/>
    <x v="1"/>
    <s v="刘洵子"/>
    <s v="含税价格"/>
    <n v="60407.547169811318"/>
    <n v="64032"/>
    <m/>
    <m/>
    <d v="2025-02-21T00:00:00"/>
    <m/>
    <n v="60407.547169811318"/>
    <m/>
    <n v="64032"/>
    <s v="否"/>
    <m/>
    <m/>
    <m/>
    <m/>
    <n v="2025"/>
    <m/>
    <m/>
    <x v="4"/>
    <n v="64032"/>
    <m/>
    <n v="0"/>
    <m/>
    <m/>
    <s v="OL"/>
  </r>
  <r>
    <s v="对内-延续"/>
    <d v="2025-02-10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老客户老业务"/>
    <s v="税务"/>
    <s v="⑤税务"/>
    <s v="2024年税审"/>
    <s v="中国"/>
    <s v="北京"/>
    <m/>
    <m/>
    <m/>
    <m/>
    <s v="税务公司"/>
    <s v="北京总部"/>
    <x v="2"/>
    <s v="王向鹏"/>
    <s v="含税价格"/>
    <n v="20000"/>
    <n v="21344"/>
    <m/>
    <m/>
    <d v="2025-02-21T00:00:00"/>
    <m/>
    <n v="20000"/>
    <m/>
    <n v="21344"/>
    <s v="否"/>
    <m/>
    <m/>
    <m/>
    <m/>
    <n v="2025"/>
    <m/>
    <m/>
    <x v="4"/>
    <n v="21344"/>
    <s v="增值税发票"/>
    <n v="0"/>
    <m/>
    <m/>
    <s v="OL"/>
  </r>
  <r>
    <s v="对外"/>
    <d v="2025-02-12T00:00:00"/>
    <s v="中信资源印尼"/>
    <s v="CITIC Seram Energy Limited"/>
    <s v="中央企业境外实体"/>
    <s v="中信资源印尼"/>
    <s v="CITIC Seram Energy Limited"/>
    <s v="中央企业境外实体"/>
    <s v="否"/>
    <s v="否"/>
    <m/>
    <m/>
    <s v="未知收入"/>
    <s v="工业金属&amp;矿产Industrial Metals &amp; Mining"/>
    <n v="0"/>
    <s v="低于500万元"/>
    <s v="Zhang Ying 张颖"/>
    <s v="CFO "/>
    <s v="Rebeccaz@citicseram.com"/>
    <s v="国富集团内部"/>
    <s v="中国"/>
    <m/>
    <m/>
    <m/>
    <m/>
    <s v="董付堂"/>
    <s v="董付堂"/>
    <m/>
    <x v="1"/>
    <s v="新客户新业务"/>
    <s v="咨询"/>
    <m/>
    <s v="油气项目股权转让合规性咨询"/>
    <m/>
    <s v="印度尼西亚"/>
    <s v="Crowe Indonesia"/>
    <s v="Jenly Hendrawan"/>
    <s v="管理合伙人"/>
    <s v="jenly.hendrawan@crowe.id"/>
    <m/>
    <m/>
    <x v="10"/>
    <s v="刘洵子"/>
    <s v="含15%市场协调费 "/>
    <m/>
    <n v="206337.6"/>
    <s v="USD"/>
    <n v="28658"/>
    <m/>
    <m/>
    <m/>
    <m/>
    <m/>
    <m/>
    <m/>
    <m/>
    <m/>
    <m/>
    <m/>
    <m/>
    <m/>
    <x v="3"/>
    <m/>
    <m/>
    <n v="0"/>
    <m/>
    <m/>
    <s v="OL"/>
  </r>
  <r>
    <s v="自主"/>
    <d v="2025-02-13T00:00:00"/>
    <s v="锐往汽车销售（上海）有限公司"/>
    <s v="Rivian Auto Sale (Shanghai) Co. Ltd"/>
    <s v="外商投资企业"/>
    <s v="锐往汽车销售（上海）有限公司"/>
    <s v="Rivian Auto Sale (Shanghai) Co. Ltd"/>
    <s v="外商投资企业"/>
    <m/>
    <s v="否"/>
    <m/>
    <m/>
    <m/>
    <s v="汽车Automibles "/>
    <n v="978"/>
    <s v="500万元（含）至1000万元"/>
    <s v="Milena Maksimovic [mmaksimovic@rivian.com]"/>
    <m/>
    <m/>
    <s v="官网咨询"/>
    <s v="中国"/>
    <m/>
    <m/>
    <m/>
    <m/>
    <m/>
    <m/>
    <m/>
    <x v="1"/>
    <s v="新客户新业务"/>
    <s v="审计"/>
    <m/>
    <s v="2024年新设，法定年审"/>
    <s v="中国"/>
    <s v="上海"/>
    <m/>
    <m/>
    <m/>
    <m/>
    <s v="国富会计所"/>
    <s v="上海分所"/>
    <x v="4"/>
    <s v="许丽英"/>
    <m/>
    <n v="91603.773584905663"/>
    <n v="97100"/>
    <m/>
    <m/>
    <m/>
    <m/>
    <m/>
    <m/>
    <m/>
    <m/>
    <m/>
    <m/>
    <m/>
    <m/>
    <m/>
    <m/>
    <m/>
    <x v="3"/>
    <m/>
    <m/>
    <n v="0"/>
    <s v="5、其他，请说明"/>
    <s v="新设公司报价过高，客户用了竞争对手"/>
    <s v="OL"/>
  </r>
  <r>
    <s v="对内-首年"/>
    <d v="2025-02-21T00:00:00"/>
    <s v="阿儿法（上海）医疗咨询有限公司；阿儿法（广州）医疗咨询有限公司"/>
    <s v="Alpha International (Shanghai) Medical Consulting Limited; Alpha International (Guangzhou) Medical Consulting Limited"/>
    <s v="外商投资企业"/>
    <s v="阿儿法（上海）医疗咨询有限公司；阿儿法（广州）医疗咨询有限公司"/>
    <s v="Alpha International (Shanghai) Medical Consulting Limited; Alpha International (Guangzhou) Medical Consulting Limited"/>
    <s v="外商投资企业"/>
    <s v="否"/>
    <s v="否"/>
    <m/>
    <m/>
    <m/>
    <s v="医疗Healthcare"/>
    <s v="0（新设立）"/>
    <s v="低于500万元"/>
    <s v="KP Tan "/>
    <m/>
    <s v="kptan@alphafertilitycentre.com"/>
    <s v="Crowe Global"/>
    <s v="马来西亚"/>
    <s v="Crowe Malaysia PLT"/>
    <s v="Alvis Ong Zhi Hao "/>
    <m/>
    <s v="alvis.ong@crowe.my"/>
    <m/>
    <m/>
    <m/>
    <x v="2"/>
    <s v="新客户新业务"/>
    <s v="审计"/>
    <m/>
    <s v="2024年成立的两家子公司，需要进行IFRS审计及法定审计，出具中英文报告"/>
    <m/>
    <s v="上海、广州"/>
    <m/>
    <m/>
    <m/>
    <m/>
    <s v="国富会计所"/>
    <s v="上海分所"/>
    <x v="4"/>
    <s v="许丽英"/>
    <s v="IFRS:上海4.8万，广州3.5万，不含6%税和差旅_x000a_法定审计：上海3.2万，广州2.4万，不含6%税和差旅"/>
    <n v="139000"/>
    <n v="147340"/>
    <m/>
    <m/>
    <m/>
    <m/>
    <m/>
    <m/>
    <m/>
    <m/>
    <m/>
    <m/>
    <m/>
    <m/>
    <m/>
    <m/>
    <m/>
    <x v="3"/>
    <m/>
    <m/>
    <n v="0"/>
    <m/>
    <m/>
    <s v="OL"/>
  </r>
  <r>
    <s v="对内-首年"/>
    <d v="2025-03-05T00:00:00"/>
    <s v="Crowe U.K. LLP"/>
    <s v="Crowe U.K. LLP"/>
    <s v="境外企业"/>
    <s v="西拉塔软件（成都）有限公司"/>
    <m/>
    <s v="外商投资企业"/>
    <s v="否"/>
    <s v="否"/>
    <m/>
    <m/>
    <s v="未知收入"/>
    <s v="科技与通讯Technology &amp; Telecommunications"/>
    <n v="0"/>
    <s v="低于500万元"/>
    <s v="Joshua Shen"/>
    <m/>
    <s v="joshua.shen@boardroomlimited.com.cn"/>
    <s v="Crowe Global"/>
    <s v="英国"/>
    <s v="Crowe U.K. LLP"/>
    <s v="Akiqur Rahman"/>
    <s v="Manager"/>
    <s v="akiqur.rahman@crowe.co.uk"/>
    <m/>
    <m/>
    <m/>
    <x v="0"/>
    <s v="新客户新业务"/>
    <s v="执行商定程序"/>
    <m/>
    <s v="协助银行函证程序"/>
    <s v="中国"/>
    <s v="成都"/>
    <m/>
    <m/>
    <m/>
    <m/>
    <s v="国富会计所"/>
    <s v="北京执业中心"/>
    <x v="1"/>
    <s v="陈伟"/>
    <s v="小时费率，审计助理60美元/小时；不含快递费和税，按实际工时结算"/>
    <n v="2617.81"/>
    <n v="2793.7268319999998"/>
    <s v="USD"/>
    <n v="384.19199999999995"/>
    <d v="2025-03-07T00:00:00"/>
    <m/>
    <n v="2617.81"/>
    <m/>
    <n v="2818.2724319999998"/>
    <s v="否"/>
    <m/>
    <m/>
    <m/>
    <m/>
    <n v="2025"/>
    <d v="2025-03-07T00:00:00"/>
    <d v="2025-03-21T00:00:00"/>
    <x v="4"/>
    <n v="2818.2724319999998"/>
    <s v="CABJ2025-2-4-1"/>
    <n v="0"/>
    <m/>
    <m/>
    <s v="OL"/>
  </r>
  <r>
    <s v="对内-首年"/>
    <d v="2025-03-11T00:00:00"/>
    <s v="Crowe KL Tax Sdn Bhd"/>
    <s v="Crowe KL Tax Sdn Bhd"/>
    <s v="境外企业"/>
    <s v="安创科技（深圳）有限公司"/>
    <s v="Asmech Technology (Shenzhen) Co., Ltd."/>
    <s v="外商投资企业"/>
    <s v="否"/>
    <s v="否"/>
    <m/>
    <m/>
    <m/>
    <s v="制造Manufacturing"/>
    <n v="8040"/>
    <s v="5000万元（含）至1亿元"/>
    <m/>
    <m/>
    <m/>
    <s v="Crowe Global"/>
    <s v="马来西亚"/>
    <s v="Crowe Malaysia PLT"/>
    <s v="Marcus Pua"/>
    <m/>
    <s v="marcus.pua@crowe.my"/>
    <m/>
    <m/>
    <m/>
    <x v="0"/>
    <s v="新客户新业务"/>
    <s v="税务"/>
    <m/>
    <s v="2022-2024年税务尽调、转让定价文档审阅 high-level TDD review and high-level review of the TPDs (PRC local file) prepared for ATC from PRC tax perspective"/>
    <s v="中国"/>
    <s v="深圳"/>
    <m/>
    <m/>
    <m/>
    <m/>
    <s v="税务公司"/>
    <s v="上海分公司"/>
    <x v="12"/>
    <s v="李芸"/>
    <s v="high level TDD报价3.3万+High-level review of the TPDs 2万，不含6.72%vat 不含差旅"/>
    <n v="53000"/>
    <n v="56561.599999999999"/>
    <m/>
    <m/>
    <d v="2025-05-09T00:00:00"/>
    <m/>
    <n v="53000"/>
    <m/>
    <n v="56561.599999999999"/>
    <s v="否"/>
    <m/>
    <m/>
    <m/>
    <m/>
    <n v="2025"/>
    <m/>
    <m/>
    <x v="3"/>
    <m/>
    <m/>
    <n v="56561.599999999999"/>
    <m/>
    <m/>
    <s v="OL"/>
  </r>
  <r>
    <s v="自主"/>
    <d v="2025-03-12T00:00:00"/>
    <s v="西安米兴生物科技有限公司"/>
    <s v="Naturale Biopharma Ltd. "/>
    <s v="境外企业"/>
    <s v="西安米兴生物科技有限公司"/>
    <s v="Naturale Biopharma Ltd. "/>
    <s v="其他境内企业"/>
    <s v="否"/>
    <s v="否"/>
    <m/>
    <m/>
    <m/>
    <s v="制药业Pharmaceuticals"/>
    <n v="1539"/>
    <s v="1000万元（含）至5000万元"/>
    <s v="Jessica Chor (nutrabalancenz@gmail.com)"/>
    <m/>
    <m/>
    <s v="官网咨询"/>
    <s v="中国"/>
    <m/>
    <m/>
    <m/>
    <m/>
    <s v="国富会计所北京执业中心"/>
    <s v="佟锐"/>
    <m/>
    <x v="0"/>
    <s v="新客户新业务"/>
    <s v="审阅"/>
    <m/>
    <s v="2024年审阅，中国准则，出英文报告"/>
    <s v="中国"/>
    <s v="西安"/>
    <m/>
    <m/>
    <m/>
    <m/>
    <s v="国富会计所"/>
    <s v="北京执业中心"/>
    <x v="3"/>
    <s v="佟锐"/>
    <s v="总报价 不含差旅"/>
    <n v="29600"/>
    <n v="31589.119999999999"/>
    <m/>
    <m/>
    <d v="2025-03-25T00:00:00"/>
    <m/>
    <n v="29600"/>
    <m/>
    <n v="31589.119999999999"/>
    <s v="否"/>
    <m/>
    <m/>
    <m/>
    <m/>
    <n v="2025"/>
    <m/>
    <m/>
    <x v="3"/>
    <m/>
    <m/>
    <n v="31589.119999999999"/>
    <m/>
    <m/>
    <s v="OL"/>
  </r>
  <r>
    <s v="对内-首年"/>
    <d v="2025-03-25T00:00:00"/>
    <s v="Crowe U.K. LLP"/>
    <s v="Crowe U.K. LLP"/>
    <s v="境外企业"/>
    <s v="苏州罗伯特测试系统有限公司"/>
    <m/>
    <s v="外商投资企业"/>
    <s v="否"/>
    <s v="否"/>
    <m/>
    <m/>
    <s v="未知收入"/>
    <s v="制造Manufacturing"/>
    <n v="0"/>
    <s v="低于500万元"/>
    <m/>
    <m/>
    <m/>
    <s v="Crowe Global"/>
    <s v="英国"/>
    <s v="Crowe U.K. LLP"/>
    <s v="Emma Reynolds"/>
    <s v="Tax Partner"/>
    <s v="emma.reynolds@crowe.co.uk_x000a_+447467489298"/>
    <m/>
    <m/>
    <m/>
    <x v="0"/>
    <s v="新客户新业务"/>
    <s v="税务"/>
    <m/>
    <s v="英国收购项目税务咨询（涉及中国子公司）"/>
    <s v="中国"/>
    <s v="上海"/>
    <m/>
    <m/>
    <m/>
    <m/>
    <s v="税务公司"/>
    <s v="上海分公司"/>
    <x v="12"/>
    <s v="李芸"/>
    <s v="900英镑"/>
    <n v="7981.132075471698"/>
    <n v="8460"/>
    <s v="GBP"/>
    <n v="900"/>
    <d v="2025-03-27T00:00:00"/>
    <m/>
    <n v="7981.132075471698"/>
    <m/>
    <n v="8460"/>
    <s v="否"/>
    <m/>
    <m/>
    <m/>
    <m/>
    <n v="2025"/>
    <d v="2025-03-27T00:00:00"/>
    <d v="2025-03-28T00:00:00"/>
    <x v="4"/>
    <m/>
    <s v="LL20250414002"/>
    <n v="8460"/>
    <m/>
    <m/>
    <m/>
  </r>
  <r>
    <s v="自主"/>
    <d v="2025-04-01T00:00:00"/>
    <s v="孚泽（北京）咨询服务有限公司"/>
    <s v="Further (Beijing) Consulting Service Co Ltd "/>
    <s v="境外企业"/>
    <s v="孚泽（北京）咨询服务有限公司"/>
    <s v="Further (Beijing) Consulting Service Co Ltd "/>
    <s v="外商投资企业"/>
    <s v="否"/>
    <s v="否"/>
    <m/>
    <m/>
    <m/>
    <s v="专业服务Professional Services"/>
    <n v="600"/>
    <s v="500万元（含）至1000万元"/>
    <s v="Isabel Nortez (inortes@wegofurther.com)"/>
    <m/>
    <m/>
    <s v="国富集团内部"/>
    <s v="中国"/>
    <m/>
    <m/>
    <m/>
    <m/>
    <s v="咨询公司"/>
    <s v="刘胜春"/>
    <m/>
    <x v="0"/>
    <s v="老客户老业务"/>
    <s v="审计"/>
    <s v="④其他境外审计业务"/>
    <s v="2024年报审计"/>
    <s v="中国"/>
    <s v="北京"/>
    <m/>
    <m/>
    <m/>
    <m/>
    <s v="国富会计所"/>
    <s v="北京执业中心"/>
    <x v="1"/>
    <s v="王佳琪"/>
    <s v="含税价格"/>
    <n v="42452.83018867924"/>
    <n v="45000"/>
    <m/>
    <m/>
    <d v="2025-04-29T00:00:00"/>
    <m/>
    <n v="42452.83018867924"/>
    <m/>
    <n v="44999.999999999993"/>
    <s v="否"/>
    <m/>
    <m/>
    <m/>
    <m/>
    <n v="2025"/>
    <d v="2025-04-01T00:00:00"/>
    <d v="2025-05-15T00:00:00"/>
    <x v="4"/>
    <n v="45000"/>
    <s v="增值税电子票"/>
    <n v="0"/>
    <m/>
    <m/>
    <s v="OL"/>
  </r>
  <r>
    <s v="对内-首年"/>
    <d v="2025-04-03T00:00:00"/>
    <s v="Anagenix Limited "/>
    <s v="Anagenix Limited "/>
    <s v="境外企业"/>
    <s v="Anagenix Limited "/>
    <s v="Anagenix Limited "/>
    <s v="境外企业"/>
    <s v="否"/>
    <s v="否"/>
    <m/>
    <m/>
    <s v="未知收入"/>
    <s v="食品Food &amp; Beverage"/>
    <n v="0"/>
    <s v="低于500万元"/>
    <s v="Rochelle Morgan"/>
    <m/>
    <s v="rochelle.morgan@anagenix.com"/>
    <s v="Crowe Global"/>
    <s v="澳大利亚"/>
    <s v="Crowe Australasia"/>
    <s v="Mike Brunner"/>
    <s v="Tax Partner"/>
    <s v="Mike.Brunner@findex.co.nz_x000a_+64272740529"/>
    <m/>
    <m/>
    <m/>
    <x v="0"/>
    <s v="新客户新业务"/>
    <s v="税务"/>
    <s v="⑤税务"/>
    <s v="税务咨询"/>
    <s v="中国"/>
    <s v="上海"/>
    <m/>
    <m/>
    <m/>
    <m/>
    <s v="税务公司"/>
    <s v="上海分公司"/>
    <x v="12"/>
    <s v="陈鹏志"/>
    <s v="USD 1,800 (excluding 6.72% VAT and local levies)"/>
    <n v="12960"/>
    <n v="13830.911999999998"/>
    <s v="USD"/>
    <n v="1920.9599999999998"/>
    <d v="2025-04-09T00:00:00"/>
    <m/>
    <n v="12960"/>
    <m/>
    <n v="13830.911999999998"/>
    <s v="否"/>
    <m/>
    <m/>
    <m/>
    <m/>
    <n v="2025"/>
    <m/>
    <m/>
    <x v="3"/>
    <m/>
    <m/>
    <n v="13830.911999999998"/>
    <m/>
    <m/>
    <s v="OL"/>
  </r>
  <r>
    <s v="对内-首年"/>
    <d v="2025-04-23T00:00:00"/>
    <s v="成都高新区晟珀外籍人员子女学校"/>
    <s v="SPGS International School Chengdu"/>
    <s v="外商投资企业"/>
    <s v="成都高新区晟珀外籍人员子女学校"/>
    <s v="SPGS International School Chengdu"/>
    <s v="外商投资企业"/>
    <s v="否"/>
    <s v="否"/>
    <m/>
    <m/>
    <m/>
    <s v="教育Education"/>
    <n v="6379.5"/>
    <s v="5000万元（含）至1亿元"/>
    <m/>
    <m/>
    <m/>
    <s v="Crowe Global"/>
    <s v="英国"/>
    <s v="Crowe U.K. LLP"/>
    <s v="Nicky Whitehead"/>
    <s v="Director: Social Purpose and Non-Profits"/>
    <s v="Nicky.Whitehead@crowe.co.uk"/>
    <m/>
    <m/>
    <m/>
    <x v="2"/>
    <s v="新客户新业务"/>
    <s v="执行商定程序"/>
    <m/>
    <s v="执行商定程序，对收入的专项审计（包括审核收入金额，及收入相关内控检查）"/>
    <s v="中国"/>
    <s v="成都"/>
    <m/>
    <m/>
    <m/>
    <m/>
    <s v="国富会计所"/>
    <s v="北京执业中心"/>
    <x v="3"/>
    <s v="佟锐"/>
    <s v="RMB 100,000 (6.72% VAT and surcharges exclusive).This amount includes any necessary OPEs."/>
    <n v="100679.24528301886"/>
    <n v="106719.99999999999"/>
    <m/>
    <m/>
    <m/>
    <m/>
    <m/>
    <m/>
    <m/>
    <m/>
    <m/>
    <m/>
    <m/>
    <m/>
    <m/>
    <m/>
    <m/>
    <x v="3"/>
    <m/>
    <m/>
    <n v="0"/>
    <m/>
    <m/>
    <s v="OL"/>
  </r>
  <r>
    <s v="对内-首年"/>
    <d v="2025-05-02T00:00:00"/>
    <s v="Crowe U.K. LLP"/>
    <s v="Crowe U.K. LLP"/>
    <s v="境外企业"/>
    <s v="青岛墨尔文中学"/>
    <s v="Malvern College Qingdao"/>
    <s v="外商投资企业"/>
    <s v="否"/>
    <s v="否"/>
    <m/>
    <m/>
    <m/>
    <s v="教育Education"/>
    <s v="未知"/>
    <m/>
    <m/>
    <m/>
    <m/>
    <s v="Crowe Global"/>
    <s v="英国"/>
    <s v="Crowe U.K. LLP"/>
    <s v="Guy Biggin"/>
    <s v="Partner"/>
    <s v="guy.biggin@crowe.co.uk_x000a_+44 (0) 1242 240324"/>
    <m/>
    <m/>
    <m/>
    <x v="0"/>
    <s v="新客户新业务"/>
    <s v="审计"/>
    <m/>
    <s v="audit of fee income"/>
    <s v="中国"/>
    <s v="青岛"/>
    <m/>
    <m/>
    <m/>
    <m/>
    <s v="国富会计所"/>
    <s v="北京执业中心"/>
    <x v="3"/>
    <m/>
    <s v="按小时报价（hourly rate for senior is CNY 800, and that for manager is CNY 1,050） 预计总报价含所有为81,427.36元"/>
    <n v="70300"/>
    <n v="81427.360000000001"/>
    <m/>
    <m/>
    <m/>
    <m/>
    <m/>
    <m/>
    <m/>
    <s v="否"/>
    <m/>
    <m/>
    <m/>
    <m/>
    <m/>
    <m/>
    <m/>
    <x v="3"/>
    <m/>
    <m/>
    <n v="0"/>
    <m/>
    <m/>
    <s v="OL"/>
  </r>
  <r>
    <s v="对内-首年"/>
    <d v="2025-05-13T00:00:00"/>
    <s v="广州市鹰途教育信息咨询有限公司、戴浦由（上海）商务咨询有限公司"/>
    <s v="Guangzhou INTO Education Limited、DPU (Shanghai) Business Consulting Ltd"/>
    <s v="外商投资企业"/>
    <s v="广州市鹰途教育信息咨询有限公司"/>
    <s v="Guangzhou INTO Education Limited"/>
    <s v="外商投资企业"/>
    <s v="否"/>
    <s v="否"/>
    <m/>
    <m/>
    <m/>
    <s v="教育Education"/>
    <n v="3783"/>
    <s v="1000万元（含）至5000万元"/>
    <m/>
    <m/>
    <m/>
    <s v="Crowe Global"/>
    <s v="英国"/>
    <s v="Crowe U.K. LLP"/>
    <s v="Mark Sisson"/>
    <s v="Partner"/>
    <s v="Mark.Sisson@crowe.co.uk"/>
    <m/>
    <m/>
    <m/>
    <x v="1"/>
    <s v="新客户新业务"/>
    <s v="审计"/>
    <m/>
    <s v="2024年中国准则年审（731截止） "/>
    <s v="中国"/>
    <s v="广州、上海"/>
    <m/>
    <m/>
    <m/>
    <m/>
    <s v="国富会计所"/>
    <s v="上海分所"/>
    <x v="4"/>
    <m/>
    <s v="报价不含6.72%税和差旅"/>
    <n v="138736"/>
    <n v="147060.16"/>
    <m/>
    <m/>
    <m/>
    <m/>
    <m/>
    <m/>
    <m/>
    <m/>
    <m/>
    <m/>
    <m/>
    <m/>
    <m/>
    <m/>
    <m/>
    <x v="3"/>
    <m/>
    <m/>
    <n v="0"/>
    <s v="5、其他，请说明"/>
    <s v="Decided to retain Grant Thornton for their 2025 audit but the FD did make a point of saying that our fees were very competitive (and slightly cheaper than GT), our proposal document was good and presentation was excellent.  Their decision to retain GT seems to be based on some internal changes that are occurring in their business that they believe raises the risk of the audit so better to retain a firm of auditors that know the business well already._x000a_They did indicate that there might still be the option to appoint Crowe in FY26."/>
    <s v="OL"/>
  </r>
  <r>
    <s v="对外"/>
    <d v="2025-05-13T00:00:00"/>
    <s v="Linde Engineering Korea, Ltd."/>
    <s v="Linde Engineering Korea, Ltd."/>
    <s v="其他境内企业境外实体"/>
    <s v="Linde Engineering Korea, Ltd."/>
    <s v="Linde Engineering Korea, Ltd."/>
    <s v="其他境内企业境外实体"/>
    <s v="否"/>
    <s v="否"/>
    <m/>
    <m/>
    <m/>
    <s v="专业服务Professional Services"/>
    <n v="48244.184200000003"/>
    <s v="3.65亿元（含）至7.3亿元（1亿美元）"/>
    <s v="Feifei Liu"/>
    <m/>
    <s v="Feifei.Liu@linde.com"/>
    <s v="国富集团内部"/>
    <s v="中国"/>
    <m/>
    <m/>
    <m/>
    <m/>
    <s v="税务公司上海分公司"/>
    <s v="陈鹏志"/>
    <m/>
    <x v="1"/>
    <s v="新客户新业务"/>
    <s v="财务外包"/>
    <m/>
    <s v="财务外包服务"/>
    <s v="韩国"/>
    <m/>
    <s v="Hanul LLC"/>
    <s v="G S Sim"/>
    <s v="ILP"/>
    <s v="bpo3@crowe.kr"/>
    <m/>
    <m/>
    <x v="10"/>
    <m/>
    <s v="外包服务按每一项服务报价，不同场景收费有波动（后面测算报价按最低价估计）"/>
    <m/>
    <n v="229580"/>
    <s v="KRW"/>
    <n v="44150000"/>
    <m/>
    <m/>
    <m/>
    <m/>
    <m/>
    <m/>
    <m/>
    <m/>
    <m/>
    <m/>
    <m/>
    <m/>
    <m/>
    <x v="3"/>
    <m/>
    <m/>
    <n v="0"/>
    <s v="5、其他，请说明"/>
    <s v="Due to the time urgency, we will proceed this with another firm which is already the existing vendor in our SAP system to handle the tax filing this year."/>
    <s v="OL"/>
  </r>
  <r>
    <s v="对内-首年"/>
    <d v="2025-06-09T00:00:00"/>
    <s v="希悦尔（中国）有限公司"/>
    <s v="Sealed Air Packaging (China) Co., Ltd.等11家实体"/>
    <m/>
    <s v="希悦尔（中国）有限公司"/>
    <s v="Sealed Air Packaging (China) Co., Ltd."/>
    <s v="外商投资企业"/>
    <s v="否"/>
    <s v="否"/>
    <m/>
    <m/>
    <s v="曾用名 希悦尔包装（中国）有限公司。共11家实体"/>
    <s v="制造Manufacturing"/>
    <n v="5046"/>
    <s v="5000万元（含）至1亿元"/>
    <m/>
    <m/>
    <m/>
    <s v="Crowe Global"/>
    <s v="波兰"/>
    <s v="Crowe Poland"/>
    <s v="Rafal Murzyński"/>
    <s v="International project manager"/>
    <s v="rafal.murzynski@crowe.pl"/>
    <m/>
    <m/>
    <m/>
    <x v="2"/>
    <s v="新客户新业务"/>
    <s v="审计"/>
    <s v="④其他境外审计业务"/>
    <s v="2025年度法定审计"/>
    <s v="中国"/>
    <s v="北京"/>
    <m/>
    <m/>
    <m/>
    <m/>
    <s v="国富会计所"/>
    <s v="北京执业中心"/>
    <x v="3"/>
    <m/>
    <s v="11家实体合并报价，不含差旅（已考虑Rafal那边的协调费15%）"/>
    <n v="1057018.2072452828"/>
    <n v="1120439.2996799999"/>
    <s v="EUR"/>
    <n v="138095.67999999999"/>
    <m/>
    <m/>
    <m/>
    <m/>
    <m/>
    <m/>
    <m/>
    <m/>
    <m/>
    <m/>
    <m/>
    <m/>
    <m/>
    <x v="3"/>
    <m/>
    <m/>
    <n v="0"/>
    <m/>
    <m/>
    <s v="OL"/>
  </r>
  <r>
    <s v="对内-首年"/>
    <d v="2025-06-11T00:00:00"/>
    <s v="Mohawk Industries"/>
    <s v="Mohawk Industries"/>
    <s v="境外企业"/>
    <s v="莫和克贸易（上海）有限公司、马拉齐贸易（上海）有限公司2家实体"/>
    <s v="Mohawk Trading (Shanghai) Co., Ltd, Marazzi Group Trading (Shanghai) Co, Ltd, 两家实体"/>
    <s v="外商投资企业"/>
    <s v="否"/>
    <s v="否"/>
    <m/>
    <m/>
    <s v="暂时未知年收入"/>
    <s v="零售Retail"/>
    <n v="0"/>
    <s v="低于500万元"/>
    <m/>
    <m/>
    <m/>
    <s v="Crowe Global"/>
    <s v="美国"/>
    <s v="Crowe LLP"/>
    <s v="Travis Ward"/>
    <s v="合伙人"/>
    <s v="travis.ward@crowe.com"/>
    <m/>
    <m/>
    <m/>
    <x v="1"/>
    <s v="新客户新业务"/>
    <s v="税务"/>
    <s v="⑤税务"/>
    <s v="Global tax service (报税、编报表等业务）"/>
    <s v="中国"/>
    <s v="上海"/>
    <m/>
    <m/>
    <m/>
    <m/>
    <s v="税务公司"/>
    <s v="上海分公司"/>
    <x v="12"/>
    <s v="Laurel Li"/>
    <s v="未来三年服务的报价，每年55790美元，报价所用汇率为7.1761"/>
    <n v="1133079.1103773585"/>
    <n v="1201063.8570000001"/>
    <s v="USD"/>
    <n v="167370"/>
    <m/>
    <m/>
    <m/>
    <m/>
    <m/>
    <m/>
    <m/>
    <m/>
    <m/>
    <m/>
    <m/>
    <m/>
    <m/>
    <x v="3"/>
    <m/>
    <m/>
    <n v="0"/>
    <m/>
    <m/>
    <s v="OL"/>
  </r>
  <r>
    <s v="对内-首年"/>
    <d v="2025-06-17T00:00:00"/>
    <s v="Crowe LLP"/>
    <s v="Crowe LLP"/>
    <s v="境外企业"/>
    <s v="百济神州"/>
    <s v="Beigene (BeOne Medicines) "/>
    <s v="境内上市公司"/>
    <m/>
    <s v="是"/>
    <s v="上海证交所"/>
    <n v="688235"/>
    <s v="同时在上交所、港交所、纳斯达克三地上市"/>
    <s v="制药业Pharmaceuticals"/>
    <n v="2721000"/>
    <s v="73亿元（含）至365亿元（50亿美元）"/>
    <m/>
    <m/>
    <m/>
    <s v="Crowe Global"/>
    <s v="美国"/>
    <s v="Crowe LLP"/>
    <s v="Mike Varney"/>
    <s v="ILP"/>
    <s v="mike.varney@crowe.com"/>
    <m/>
    <m/>
    <m/>
    <x v="1"/>
    <s v="新客户新业务"/>
    <s v="内部审计"/>
    <s v="⑥咨询"/>
    <s v="2025 IT SOX compliance audit support"/>
    <s v="中国"/>
    <s v="上海"/>
    <m/>
    <m/>
    <m/>
    <m/>
    <s v="国富会计所"/>
    <s v="上海分所"/>
    <x v="4"/>
    <s v="许丽英"/>
    <s v="150 USD per person per hour，含税，375hours of work from July to October."/>
    <n v="382075.47169811319"/>
    <n v="405000"/>
    <s v="USD"/>
    <n v="56250"/>
    <m/>
    <m/>
    <m/>
    <m/>
    <m/>
    <m/>
    <m/>
    <m/>
    <m/>
    <m/>
    <m/>
    <m/>
    <m/>
    <x v="3"/>
    <m/>
    <m/>
    <n v="0"/>
    <s v="3、报价高，超出客户预期；"/>
    <s v="客户选用现有服务商。"/>
    <m/>
  </r>
  <r>
    <s v="对内-首年"/>
    <d v="2025-06-19T00:00:00"/>
    <s v="Crowe U.K. LLP"/>
    <s v="Crowe U.K. LLP"/>
    <s v="境外企业"/>
    <s v="卡柯洛塑胶科技（太仓）有限公司"/>
    <s v="Carclo Technical Plastic Taicang Co., Ltd."/>
    <s v="外商投资企业"/>
    <s v="否"/>
    <s v="否"/>
    <m/>
    <m/>
    <s v="母公司Carclo Plc英国上市"/>
    <s v="制造Manufacturing"/>
    <n v="7213.6"/>
    <s v="5000万元（含）至1亿元"/>
    <m/>
    <m/>
    <m/>
    <s v="Crowe Global"/>
    <s v="英国"/>
    <s v="Crowe UK"/>
    <s v="Mark Fowkes"/>
    <s v="审计合伙人"/>
    <s v="mark.fowkes@crowe.co.uk"/>
    <m/>
    <m/>
    <m/>
    <x v="2"/>
    <s v="新客户新业务"/>
    <s v="审计"/>
    <s v="④其他境外审计业务"/>
    <s v="2025年法定审计+26年3月31日集团审计支持（IFRS英文报告）"/>
    <s v="中国"/>
    <s v="江苏太仓"/>
    <m/>
    <m/>
    <m/>
    <m/>
    <s v="国富会计所"/>
    <s v="北京执业中心"/>
    <x v="3"/>
    <m/>
    <s v="17万，含差旅不含6.72%税"/>
    <n v="170000"/>
    <n v="181424"/>
    <m/>
    <m/>
    <m/>
    <m/>
    <m/>
    <m/>
    <m/>
    <m/>
    <m/>
    <m/>
    <m/>
    <m/>
    <m/>
    <m/>
    <m/>
    <x v="3"/>
    <m/>
    <m/>
    <n v="0"/>
    <m/>
    <m/>
    <s v="OL"/>
  </r>
  <r>
    <s v="对内-首年"/>
    <d v="2025-06-30T00:00:00"/>
    <s v="Crowe U.K. LLP"/>
    <s v="Crowe U.K. LLP"/>
    <s v="境外企业"/>
    <s v="Habicus Group Ltd"/>
    <s v="Habicus Group Ltd"/>
    <s v="境外企业"/>
    <s v="否"/>
    <s v="否"/>
    <m/>
    <m/>
    <s v="未知收入"/>
    <s v="房地产Real Estate"/>
    <n v="0"/>
    <s v="500万元（含）至1000万元"/>
    <m/>
    <m/>
    <m/>
    <s v="Crowe Global"/>
    <s v="英国"/>
    <s v="Crowe U.K. LLP"/>
    <s v="Daniela Jarosova"/>
    <s v="Tax Manager"/>
    <s v="Daniela.Jarosova@crowe.co.uk_x000a_+44 (0) 7586 060 531"/>
    <m/>
    <m/>
    <m/>
    <x v="0"/>
    <s v="新客户新业务"/>
    <s v="税务"/>
    <s v="⑤税务"/>
    <s v="具体税务咨询问题（涉及并购）"/>
    <s v="中国"/>
    <s v="上海"/>
    <m/>
    <m/>
    <m/>
    <m/>
    <s v="税务公司"/>
    <s v="上海分公司"/>
    <x v="12"/>
    <s v="李芸"/>
    <s v="GBP1,300一口价"/>
    <n v="11528.301886792453"/>
    <n v="12220"/>
    <s v="GBP"/>
    <n v="1300"/>
    <d v="2025-07-02T00:00:00"/>
    <s v="邮件同意"/>
    <n v="11528.301886792453"/>
    <n v="0"/>
    <n v="12220"/>
    <s v="否"/>
    <m/>
    <m/>
    <m/>
    <m/>
    <n v="2025"/>
    <d v="2025-07-02T00:00:00"/>
    <m/>
    <x v="3"/>
    <m/>
    <m/>
    <n v="12220"/>
    <m/>
    <m/>
    <m/>
  </r>
  <r>
    <s v="对外"/>
    <d v="2025-06-30T00:00:00"/>
    <s v="重庆长安汽车股份有限公司"/>
    <s v="Chongqing Changan Automobile Co., Ltd."/>
    <s v="境内上市公司"/>
    <s v="长安美国研发中心股份有限公司"/>
    <s v="Changan US R&amp;D Center Co., Ltd."/>
    <s v="境外企业"/>
    <s v="否"/>
    <s v="否"/>
    <m/>
    <m/>
    <s v="母公司长安汽车为境内上市公司（SZ:000625)"/>
    <s v="科技与通讯Technology &amp; Telecommunications"/>
    <n v="0"/>
    <s v="低于500万元"/>
    <m/>
    <m/>
    <m/>
    <s v="国富集团内部"/>
    <s v="中国"/>
    <m/>
    <m/>
    <m/>
    <m/>
    <s v="国富会计所北京执业中心"/>
    <s v="陈晓玲"/>
    <m/>
    <x v="3"/>
    <s v="新客户新业务"/>
    <s v="审计"/>
    <s v="④其他境外审计业务"/>
    <s v="清算全过程服务"/>
    <s v="美国"/>
    <s v="底特律"/>
    <s v="Crowe LLP"/>
    <s v="Derek Grimm"/>
    <s v="Partner"/>
    <s v="Derek.Grimm@crowe.com_x000a_317.208.2421"/>
    <s v="国富会计所"/>
    <s v="四川分所"/>
    <x v="13"/>
    <s v="陈晓松"/>
    <s v="未报价"/>
    <m/>
    <m/>
    <m/>
    <m/>
    <m/>
    <m/>
    <m/>
    <m/>
    <m/>
    <m/>
    <m/>
    <m/>
    <m/>
    <m/>
    <m/>
    <m/>
    <m/>
    <x v="3"/>
    <m/>
    <m/>
    <m/>
    <s v="2、超出团队服务范围或能力，未能承接;"/>
    <s v="服务范围中涉及独立性冲突事项（既编又审），且法律程序服务的要求超出美国所的服务范畴。"/>
    <s v="OL"/>
  </r>
  <r>
    <s v="对内-延续"/>
    <d v="2023-01-01T00:00:00"/>
    <s v="Crowe Poland"/>
    <s v="Crowe Poland"/>
    <s v="境外企业"/>
    <s v="Asesoría y Servicios GIS, S.A. de C.V. "/>
    <s v="Asesoría y Servicios GIS, S.A. de C.V."/>
    <s v="境外企业"/>
    <s v="否"/>
    <s v="否"/>
    <m/>
    <m/>
    <s v="未知收入"/>
    <s v="专业服务Professional Services"/>
    <n v="0"/>
    <s v="500万元（含）至1000万元"/>
    <m/>
    <m/>
    <m/>
    <s v="Crowe Global"/>
    <s v="捷克"/>
    <s v="Crowe Advartis Audit s.r.o. "/>
    <s v="捷克为波兰所的子公司，系统登记为波兰所"/>
    <m/>
    <m/>
    <m/>
    <m/>
    <m/>
    <x v="0"/>
    <s v="老客户老业务"/>
    <s v="咨询"/>
    <s v="⑥咨询"/>
    <s v="内控支持"/>
    <s v="中国"/>
    <s v="安徽芜湖"/>
    <m/>
    <m/>
    <m/>
    <m/>
    <s v="国富会计所"/>
    <s v="上海分所"/>
    <x v="4"/>
    <s v="许丽英"/>
    <m/>
    <n v="99245.283018867922"/>
    <n v="105200"/>
    <m/>
    <m/>
    <d v="2023-01-01T00:00:00"/>
    <s v="估计日期，系统未立项"/>
    <n v="99245.283018867922"/>
    <m/>
    <n v="105200"/>
    <s v="否"/>
    <m/>
    <m/>
    <m/>
    <m/>
    <n v="2023"/>
    <m/>
    <m/>
    <x v="1"/>
    <n v="105200"/>
    <m/>
    <n v="0"/>
    <m/>
    <m/>
    <m/>
  </r>
  <r>
    <s v="对内-首年"/>
    <d v="2024-01-01T00:00:00"/>
    <s v="Crowe U.K. LLP"/>
    <s v="Crowe U.K. LLP"/>
    <s v="境外企业"/>
    <s v="Red Sea Aquatics GZ Trading"/>
    <s v="Red Sea Aquatics GZ Trading"/>
    <s v="外商投资企业"/>
    <s v="否"/>
    <s v="否"/>
    <m/>
    <m/>
    <s v="未知收入"/>
    <s v="零售Retail"/>
    <n v="0"/>
    <s v="500万元（含）至1000万元"/>
    <m/>
    <m/>
    <m/>
    <s v="Crowe Global"/>
    <s v="英国"/>
    <s v="Crowe UK"/>
    <m/>
    <m/>
    <m/>
    <m/>
    <m/>
    <m/>
    <x v="0"/>
    <s v="新客户新业务"/>
    <s v="执行商定程序"/>
    <s v="⑦其他"/>
    <s v="检查另一家事务所的工作底稿"/>
    <s v="中国"/>
    <s v="上海"/>
    <m/>
    <m/>
    <m/>
    <m/>
    <s v="国富会计所"/>
    <s v="上海分所"/>
    <x v="4"/>
    <s v="许丽英"/>
    <m/>
    <n v="36000"/>
    <n v="38160"/>
    <m/>
    <m/>
    <d v="2024-01-01T00:00:00"/>
    <s v="估计日期，系统未立项"/>
    <n v="36000"/>
    <m/>
    <n v="38160"/>
    <s v="否"/>
    <m/>
    <m/>
    <m/>
    <m/>
    <n v="2024"/>
    <m/>
    <m/>
    <x v="2"/>
    <n v="38160"/>
    <m/>
    <n v="0"/>
    <m/>
    <m/>
    <m/>
  </r>
  <r>
    <s v="自主"/>
    <d v="2024-03-15T00:00:00"/>
    <s v="埃缔克斯通信科技（北京）有限公司"/>
    <m/>
    <s v="外商投资企业"/>
    <s v="埃缔克斯通信科技（北京）有限公司"/>
    <s v="Actix Communication Technology Co., Ltd."/>
    <s v="外商投资企业"/>
    <m/>
    <s v="否"/>
    <m/>
    <m/>
    <m/>
    <s v="科技与通讯Technology &amp; Telecommunications"/>
    <n v="1670"/>
    <s v="1000万元（含）至5000万元"/>
    <s v="RachelLillens Lee &lt;RachelLillens.Lee@amdocs.com&gt;"/>
    <m/>
    <m/>
    <s v="国富集团内部"/>
    <s v="中国"/>
    <m/>
    <m/>
    <m/>
    <m/>
    <s v="咨询公司"/>
    <s v="曹亚萍"/>
    <m/>
    <x v="3"/>
    <m/>
    <s v="审计"/>
    <m/>
    <s v="2023年报审计（否定意见）or清算审计？"/>
    <m/>
    <s v="北京"/>
    <m/>
    <m/>
    <m/>
    <m/>
    <m/>
    <s v="北京执业中心"/>
    <x v="1"/>
    <s v="刘洵子"/>
    <m/>
    <s v="未报价"/>
    <s v="未报价"/>
    <m/>
    <m/>
    <m/>
    <m/>
    <m/>
    <m/>
    <m/>
    <m/>
    <m/>
    <m/>
    <m/>
    <m/>
    <m/>
    <m/>
    <m/>
    <x v="3"/>
    <m/>
    <m/>
    <n v="0"/>
    <s v="5、其他，请说明"/>
    <s v="初步判断意见类型为否定，客户无法接受，未报价。"/>
    <s v="OL"/>
  </r>
  <r>
    <s v="对内-首年"/>
    <d v="2023-08-01T00:00:00"/>
    <s v="东广精密电子（昆山）有限公司"/>
    <s v="Dongwang Precision Electronics (Kunshan) Co. Ltd."/>
    <s v="外商投资企业"/>
    <s v="东广精密电子（昆山）有限公司"/>
    <s v="Dongwang Precision Electronics (Kunshan) Co. Ltd."/>
    <s v="外商投资企业"/>
    <s v="否"/>
    <s v="否"/>
    <m/>
    <m/>
    <m/>
    <s v="制造Manufacturing"/>
    <n v="38053"/>
    <s v="3.65亿元（含）至7.3亿元（1亿美元）"/>
    <m/>
    <m/>
    <m/>
    <s v="Crowe Global"/>
    <s v="韩国"/>
    <s v="Hanul LLC"/>
    <s v="Beomseok Lee  "/>
    <m/>
    <s v="bs.lee@hanulac.co.kr"/>
    <m/>
    <m/>
    <m/>
    <x v="1"/>
    <m/>
    <s v="审计"/>
    <m/>
    <s v="子公司审计"/>
    <m/>
    <s v="昆山"/>
    <m/>
    <m/>
    <m/>
    <m/>
    <s v="国富会计所"/>
    <s v="上海分所"/>
    <x v="4"/>
    <m/>
    <s v="16.5万含税，不含差旅"/>
    <n v="155660.37735849057"/>
    <n v="165000"/>
    <m/>
    <m/>
    <m/>
    <m/>
    <m/>
    <m/>
    <m/>
    <m/>
    <m/>
    <m/>
    <m/>
    <m/>
    <m/>
    <m/>
    <m/>
    <x v="3"/>
    <m/>
    <m/>
    <n v="0"/>
    <s v="3、报价高，超出客户预期；"/>
    <m/>
    <s v="LC"/>
  </r>
  <r>
    <s v="对内-首年"/>
    <d v="2023-08-02T00:00:00"/>
    <s v="美普盛（上海）汽车零部件有限公司"/>
    <s v="MPS Shanghai Trading Co., LTD. (China)"/>
    <m/>
    <s v="美普盛（上海）汽车零部件有限公司"/>
    <s v="MPS Shanghai Trading Co., LTD. (China)"/>
    <m/>
    <m/>
    <m/>
    <m/>
    <m/>
    <m/>
    <s v="汽车Automibles "/>
    <n v="9964"/>
    <s v="5000万元（含）至1亿元"/>
    <m/>
    <m/>
    <m/>
    <s v="Crowe Global"/>
    <s v="美国"/>
    <s v="Crowe LLP"/>
    <s v="Beau Schwegman"/>
    <s v="Partner"/>
    <s v="beau.schwegman@crowe.com"/>
    <m/>
    <m/>
    <m/>
    <x v="1"/>
    <m/>
    <s v="审计"/>
    <m/>
    <s v="2023年法定审计，单体"/>
    <m/>
    <s v="上海"/>
    <m/>
    <m/>
    <m/>
    <m/>
    <s v="国富会计所"/>
    <s v="上海分所"/>
    <x v="4"/>
    <m/>
    <s v="72000含税（6%）"/>
    <n v="67924.528301886792"/>
    <n v="72000"/>
    <m/>
    <m/>
    <m/>
    <m/>
    <m/>
    <m/>
    <m/>
    <m/>
    <m/>
    <m/>
    <m/>
    <m/>
    <m/>
    <m/>
    <m/>
    <x v="3"/>
    <m/>
    <m/>
    <n v="0"/>
    <m/>
    <m/>
    <s v="LC"/>
  </r>
  <r>
    <s v="对外"/>
    <d v="2024-12-12T00:00:00"/>
    <s v="Glorious Lighting SRL"/>
    <s v="Glorious Lighting SRL"/>
    <s v="境外企业"/>
    <s v="Glorious Lighting SRL"/>
    <s v="Glorious Lighting SRL"/>
    <s v="境外企业"/>
    <s v="否"/>
    <s v="否"/>
    <m/>
    <m/>
    <s v="灯具制造商"/>
    <s v="制造Manufacturing"/>
    <n v="25100"/>
    <s v="1亿元（含）至3.65亿元（5000万美元）"/>
    <m/>
    <m/>
    <m/>
    <s v="国富集团内部"/>
    <s v="中国"/>
    <m/>
    <m/>
    <m/>
    <m/>
    <s v="国富会计所厦门分所"/>
    <s v="洪祥昀"/>
    <m/>
    <x v="1"/>
    <s v="新客户新业务"/>
    <s v="咨询"/>
    <s v="⑥咨询"/>
    <s v="初步尽职调查服务（现场）"/>
    <s v="罗马尼亚"/>
    <s v="布勒伊拉"/>
    <s v="Crowe罗马尼亚所"/>
    <s v="Raluca Ghiciusca"/>
    <s v="Accounting Partner"/>
    <s v="raluca.ghiciusca@crowe.ro"/>
    <m/>
    <m/>
    <x v="10"/>
    <m/>
    <s v="2910欧元不含税"/>
    <n v="23465.745849056606"/>
    <n v="24873.690600000002"/>
    <s v="EUR"/>
    <n v="3201.0000000000005"/>
    <m/>
    <m/>
    <m/>
    <m/>
    <m/>
    <m/>
    <m/>
    <m/>
    <m/>
    <m/>
    <m/>
    <m/>
    <m/>
    <x v="3"/>
    <m/>
    <m/>
    <n v="0"/>
    <m/>
    <m/>
    <s v="LC"/>
  </r>
  <r>
    <m/>
    <m/>
    <m/>
    <m/>
    <m/>
    <m/>
    <m/>
    <m/>
    <m/>
    <m/>
    <m/>
    <m/>
    <m/>
    <m/>
    <m/>
    <m/>
    <m/>
    <m/>
    <m/>
    <m/>
    <m/>
    <m/>
    <m/>
    <m/>
    <m/>
    <m/>
    <m/>
    <m/>
    <x v="4"/>
    <m/>
    <m/>
    <m/>
    <m/>
    <m/>
    <m/>
    <m/>
    <m/>
    <m/>
    <m/>
    <m/>
    <m/>
    <x v="10"/>
    <m/>
    <m/>
    <m/>
    <m/>
    <m/>
    <m/>
    <m/>
    <m/>
    <m/>
    <m/>
    <m/>
    <m/>
    <m/>
    <m/>
    <m/>
    <m/>
    <m/>
    <m/>
    <m/>
    <x v="3"/>
    <m/>
    <m/>
    <n v="0"/>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n v="138240"/>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r>
    <m/>
    <m/>
    <m/>
    <m/>
    <m/>
    <m/>
    <m/>
    <m/>
    <m/>
    <m/>
    <m/>
    <m/>
    <m/>
    <m/>
    <m/>
    <m/>
    <m/>
    <m/>
    <m/>
    <m/>
    <m/>
    <m/>
    <m/>
    <m/>
    <m/>
    <m/>
    <m/>
    <m/>
    <x v="4"/>
    <m/>
    <m/>
    <m/>
    <m/>
    <m/>
    <m/>
    <m/>
    <m/>
    <m/>
    <m/>
    <m/>
    <m/>
    <x v="10"/>
    <m/>
    <m/>
    <m/>
    <m/>
    <m/>
    <m/>
    <m/>
    <m/>
    <m/>
    <m/>
    <m/>
    <m/>
    <m/>
    <m/>
    <m/>
    <m/>
    <m/>
    <m/>
    <m/>
    <x v="3"/>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6">
  <r>
    <s v="自主"/>
    <d v="2022-02-28T00:00:00"/>
    <s v="埃缔克斯通信科技（北京）有限公司"/>
    <s v="Actix Communication Technology Co., Ltd."/>
    <s v="外商投资企业"/>
    <s v="埃缔克斯通信科技（北京）有限公司"/>
    <s v="Actix Communication Technology Co., Ltd."/>
    <s v="外商投资企业"/>
    <s v="否"/>
    <s v="否"/>
    <m/>
    <m/>
    <m/>
    <s v="科技与通讯Technology &amp; Telecommunications"/>
    <n v="1013"/>
    <s v="1000万元（含）至5000万元"/>
    <s v="RachelLillens Lee "/>
    <s v="Finance manager"/>
    <s v="RachelLillens.Lee@amdocs.com"/>
    <s v="国富集团内部"/>
    <s v="中国"/>
    <m/>
    <m/>
    <m/>
    <m/>
    <s v="咨询公司"/>
    <s v="曹亚萍"/>
    <m/>
    <x v="0"/>
    <s v="老客户老业务"/>
    <s v="审计"/>
    <s v="④其他境外审计业务"/>
    <s v="2021年报审计"/>
    <s v="中国"/>
    <s v="北京"/>
    <m/>
    <m/>
    <m/>
    <m/>
    <s v="国富会计所"/>
    <s v="北京执业中心"/>
    <x v="0"/>
    <s v="刘洵子"/>
    <s v="不含税价格4.8万元"/>
    <n v="48000"/>
    <n v="50880"/>
    <m/>
    <m/>
    <d v="2022-02-28T00:00:00"/>
    <s v="合同未标明日期"/>
    <n v="48000"/>
    <m/>
    <n v="50880"/>
    <s v="否"/>
    <m/>
    <m/>
    <m/>
    <m/>
    <x v="0"/>
    <d v="2022-03-01T00:00:00"/>
    <d v="2022-05-31T00:00:00"/>
    <n v="2022"/>
    <n v="50880"/>
    <s v="增值税发票"/>
    <n v="0"/>
    <m/>
    <m/>
    <s v="OL"/>
  </r>
  <r>
    <s v="对内-首年"/>
    <d v="2022-08-19T00:00:00"/>
    <s v="Crowe U.K. LLP"/>
    <s v="Crowe U.K. LLP"/>
    <s v="境外企业"/>
    <s v="世界自然基金会"/>
    <s v="World Wide Fund for Nature"/>
    <s v="外国企业"/>
    <s v="否"/>
    <s v="否"/>
    <m/>
    <m/>
    <m/>
    <s v="非盈利及慈善机构Not for Profit/Charities"/>
    <n v="10000"/>
    <s v="1亿元（含）至3.65亿元（5000万美元）"/>
    <s v="David Wearne "/>
    <s v="Internal Audit Director"/>
    <s v="dwearne@wwfint.org"/>
    <s v="Crowe Global"/>
    <s v="英国"/>
    <s v="Crowe U.K. LLP"/>
    <s v="Dion Ferguson"/>
    <m/>
    <s v="Dion.Ferguson@crowe.co.uk"/>
    <m/>
    <m/>
    <m/>
    <x v="0"/>
    <s v="老客户新业务"/>
    <s v="咨询"/>
    <s v="⑥咨询"/>
    <s v="2022年度内部审计协助"/>
    <s v="中国"/>
    <s v="北京"/>
    <m/>
    <m/>
    <m/>
    <m/>
    <s v="国富会计所"/>
    <s v="北京执业中心"/>
    <x v="1"/>
    <s v="刘洵子"/>
    <s v="按工时报价 750元高级审计员，450元初级审计员"/>
    <n v="104550"/>
    <n v="111575.76"/>
    <m/>
    <m/>
    <d v="2022-09-21T00:00:00"/>
    <m/>
    <n v="104550"/>
    <m/>
    <n v="111575.76"/>
    <s v="否"/>
    <m/>
    <m/>
    <m/>
    <m/>
    <x v="0"/>
    <d v="2022-10-13T00:00:00"/>
    <d v="2022-10-25T00:00:00"/>
    <n v="2023"/>
    <n v="111575.76"/>
    <s v="CABJ2022-2-1-1"/>
    <n v="0"/>
    <m/>
    <m/>
    <s v="OL"/>
  </r>
  <r>
    <s v="对内-首年"/>
    <d v="2022-09-08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新客户新业务"/>
    <s v="审计"/>
    <s v="④其他境外审计业务"/>
    <s v="2022年报审计"/>
    <s v="中国"/>
    <s v="北京"/>
    <m/>
    <m/>
    <m/>
    <m/>
    <s v="国富会计所"/>
    <s v="北京执业中心"/>
    <x v="1"/>
    <s v="刘洵子"/>
    <s v="含税价格"/>
    <n v="60407.547169811318"/>
    <n v="64032"/>
    <m/>
    <m/>
    <d v="2022-11-01T00:00:00"/>
    <m/>
    <n v="60000.000000000007"/>
    <m/>
    <n v="64032"/>
    <s v="否"/>
    <m/>
    <m/>
    <m/>
    <m/>
    <x v="1"/>
    <d v="2023-02-01T00:00:00"/>
    <d v="2023-02-28T00:00:00"/>
    <n v="2023"/>
    <n v="64032"/>
    <s v="增值税发票"/>
    <n v="0"/>
    <m/>
    <m/>
    <s v="OL"/>
  </r>
  <r>
    <s v="对内-首年"/>
    <d v="2022-09-08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新客户新业务"/>
    <s v="税务"/>
    <s v="⑤税务"/>
    <s v="2022年税审"/>
    <s v="中国"/>
    <s v="北京"/>
    <m/>
    <m/>
    <m/>
    <m/>
    <s v="税务公司"/>
    <s v="北京总部"/>
    <x v="2"/>
    <s v="王向鹏"/>
    <s v="含税价格"/>
    <n v="20000"/>
    <n v="21344"/>
    <m/>
    <m/>
    <d v="2022-11-01T00:00:00"/>
    <m/>
    <n v="20000"/>
    <m/>
    <n v="21344"/>
    <s v="否"/>
    <m/>
    <m/>
    <m/>
    <m/>
    <x v="1"/>
    <m/>
    <m/>
    <n v="2023"/>
    <n v="21344"/>
    <s v="增值税发票"/>
    <n v="0"/>
    <m/>
    <m/>
    <s v="OL"/>
  </r>
  <r>
    <s v="对内-延续"/>
    <d v="2022-11-15T00:00:00"/>
    <s v="Crowe LLP"/>
    <s v="Crowe LLP"/>
    <s v="境外企业"/>
    <s v="飞乐克斯（山东）体育有限责任公司"/>
    <s v="Flexi-Roll Sports（shandong)Co.,Ltd"/>
    <s v="外商投资企业"/>
    <s v="否"/>
    <s v="否"/>
    <m/>
    <m/>
    <s v="未审收入，估计1000万"/>
    <s v="制造Manufacturing"/>
    <n v="1000"/>
    <s v="1000万元（含）至5000万元"/>
    <m/>
    <m/>
    <m/>
    <s v="Crowe Global"/>
    <s v="美国"/>
    <s v="Crowe LLP"/>
    <s v="Baldeep Panesar"/>
    <s v="Partner"/>
    <m/>
    <m/>
    <m/>
    <m/>
    <x v="0"/>
    <s v="老客户老业务"/>
    <s v="审计"/>
    <s v="其他境外审计业务"/>
    <s v="2022年报审计"/>
    <s v="中国"/>
    <s v="乐陵"/>
    <m/>
    <m/>
    <m/>
    <m/>
    <s v="国富会计所"/>
    <s v="北京执业中心"/>
    <x v="3"/>
    <s v="佟锐"/>
    <m/>
    <n v="23584.905660377357"/>
    <n v="25000"/>
    <m/>
    <m/>
    <d v="2022-11-22T00:00:00"/>
    <m/>
    <n v="23584.905660377357"/>
    <m/>
    <n v="25000"/>
    <s v="否"/>
    <m/>
    <m/>
    <m/>
    <m/>
    <x v="1"/>
    <m/>
    <m/>
    <n v="2023"/>
    <n v="25000"/>
    <m/>
    <n v="0"/>
    <m/>
    <m/>
    <s v="LC"/>
  </r>
  <r>
    <s v="对内-延续"/>
    <d v="2022-11-15T00:00:00"/>
    <s v="联合矿产（广东）有限公司"/>
    <s v="Allied Mineral Products (Guangdong) Co., Ltd."/>
    <s v="外商投资企业"/>
    <s v="联合矿产（广东）有限公司"/>
    <s v="Allied Mineral Products (Guangdong) Co., Ltd."/>
    <s v="外商投资企业"/>
    <s v="否"/>
    <s v="否"/>
    <m/>
    <m/>
    <m/>
    <s v="采掘Extractive Industries"/>
    <n v="15443"/>
    <s v="1亿元（含）至3.65亿元（5000万美元）"/>
    <m/>
    <m/>
    <m/>
    <s v="Crowe Global"/>
    <s v="美国"/>
    <s v="Crowe LLP"/>
    <m/>
    <m/>
    <m/>
    <m/>
    <m/>
    <m/>
    <x v="0"/>
    <s v="老客户老业务"/>
    <s v="审计"/>
    <s v="其他境外审计业务"/>
    <s v="2022年美国会计准则审计"/>
    <s v="中国"/>
    <s v="广州"/>
    <m/>
    <m/>
    <m/>
    <m/>
    <s v="国富会计所"/>
    <s v="上海分所"/>
    <x v="4"/>
    <s v="许丽英"/>
    <m/>
    <n v="110377.35849056604"/>
    <n v="117000"/>
    <m/>
    <m/>
    <d v="2022-11-15T00:00:00"/>
    <m/>
    <n v="110377.35849056604"/>
    <m/>
    <n v="117000"/>
    <s v="否"/>
    <m/>
    <m/>
    <m/>
    <m/>
    <x v="1"/>
    <m/>
    <m/>
    <n v="2023"/>
    <n v="117000"/>
    <m/>
    <n v="0"/>
    <m/>
    <m/>
    <m/>
  </r>
  <r>
    <s v="对内-延续"/>
    <d v="2022-11-22T00:00:00"/>
    <s v="联合矿产（天津）有限公司"/>
    <s v="Allied Mineral Products (Tianjin) Co., Ltd."/>
    <s v="外商投资企业"/>
    <s v="联合矿产（天津）有限公司"/>
    <s v="Allied Mineral Products (Tianjin) Co., Ltd."/>
    <s v="外商投资企业"/>
    <s v="否"/>
    <s v="否"/>
    <m/>
    <m/>
    <m/>
    <s v="采掘Extractive Industries"/>
    <n v="86020"/>
    <s v="7.3亿元（含）至36.5亿元（5亿美元）"/>
    <m/>
    <m/>
    <m/>
    <s v="Crowe Global"/>
    <s v="美国"/>
    <s v="Crowe LLP"/>
    <m/>
    <m/>
    <m/>
    <m/>
    <m/>
    <m/>
    <x v="0"/>
    <s v="老客户老业务"/>
    <s v="审计"/>
    <s v="其他境外审计业务"/>
    <s v="2022年美国会计准则审计"/>
    <s v="中国"/>
    <s v="天津"/>
    <m/>
    <m/>
    <m/>
    <m/>
    <s v="国富会计所"/>
    <s v="上海分所"/>
    <x v="4"/>
    <s v="许丽英"/>
    <m/>
    <n v="301886.79245283018"/>
    <n v="320000"/>
    <m/>
    <m/>
    <d v="2022-11-22T00:00:00"/>
    <m/>
    <n v="301886.79245283018"/>
    <m/>
    <n v="320000"/>
    <s v="否"/>
    <m/>
    <m/>
    <m/>
    <m/>
    <x v="1"/>
    <m/>
    <m/>
    <n v="2023"/>
    <n v="320000"/>
    <m/>
    <n v="0"/>
    <m/>
    <m/>
    <m/>
  </r>
  <r>
    <s v="对内-延续"/>
    <d v="2022-11-01T00:00:00"/>
    <s v="上海恩坦华汽车门系统有限公司"/>
    <s v="Shanghai Inteva Automotive Door Systems Co., Ltd. "/>
    <s v="外商投资企业"/>
    <s v="上海恩坦华汽车门系统有限公司"/>
    <s v="Shanghai Inteva Automotive Door Systems Co., Ltd. "/>
    <s v="外商投资企业"/>
    <s v="否"/>
    <s v="否"/>
    <m/>
    <m/>
    <m/>
    <s v="汽车Automibles "/>
    <n v="87735"/>
    <s v="7.3亿元（含）至36.5亿元（5亿美元）"/>
    <m/>
    <m/>
    <m/>
    <s v="Crowe Global"/>
    <s v="美国"/>
    <s v="Crowe LLP"/>
    <m/>
    <m/>
    <m/>
    <m/>
    <m/>
    <m/>
    <x v="0"/>
    <s v="老客户老业务"/>
    <s v="审计"/>
    <s v="其他境外审计业务"/>
    <s v="2022年美国会计准则审计，根据美国所指令编制底稿，无需出具报告"/>
    <s v="中国"/>
    <s v="上海"/>
    <m/>
    <m/>
    <m/>
    <m/>
    <s v="国富会计所"/>
    <s v="上海分所"/>
    <x v="4"/>
    <s v="许丽英"/>
    <m/>
    <n v="211660.38"/>
    <n v="224360.00280000002"/>
    <m/>
    <m/>
    <d v="2022-11-01T00:00:00"/>
    <m/>
    <n v="211660.38"/>
    <m/>
    <n v="224360.00280000002"/>
    <s v="否"/>
    <m/>
    <m/>
    <m/>
    <m/>
    <x v="1"/>
    <m/>
    <m/>
    <n v="2023"/>
    <n v="224360.00280000002"/>
    <m/>
    <n v="0"/>
    <m/>
    <m/>
    <m/>
  </r>
  <r>
    <s v="对内-延续"/>
    <d v="2022-09-23T00:00:00"/>
    <s v="恩坦华汽车零部件（镇江）有限公司"/>
    <s v="Inteva Products Zhenjiang Co., Ltd."/>
    <s v="外商投资企业"/>
    <s v="恩坦华汽车零部件（镇江）有限公司"/>
    <s v="Inteva Products Zhenjiang Co., Ltd."/>
    <s v="外商投资企业"/>
    <s v="否"/>
    <s v="否"/>
    <m/>
    <m/>
    <m/>
    <s v="汽车Automibles "/>
    <n v="95844"/>
    <s v="7.3亿元（含）至36.5亿元（5亿美元）"/>
    <m/>
    <m/>
    <m/>
    <s v="Crowe Global"/>
    <s v="美国"/>
    <s v="Crowe LLP"/>
    <m/>
    <m/>
    <m/>
    <m/>
    <m/>
    <m/>
    <x v="0"/>
    <s v="老客户老业务"/>
    <s v="审计"/>
    <s v="其他境外审计业务"/>
    <s v="2022年美国会计准则审计，根据美国所指令编制底稿，无需出具报告"/>
    <s v="中国"/>
    <s v="江苏镇江"/>
    <m/>
    <m/>
    <m/>
    <m/>
    <s v="国富会计所"/>
    <s v="上海分所"/>
    <x v="4"/>
    <s v="许丽英"/>
    <m/>
    <n v="215180"/>
    <n v="228090.80000000002"/>
    <m/>
    <m/>
    <d v="2022-09-23T00:00:00"/>
    <m/>
    <n v="215180"/>
    <m/>
    <n v="228090.80000000002"/>
    <s v="否"/>
    <m/>
    <m/>
    <m/>
    <m/>
    <x v="1"/>
    <m/>
    <m/>
    <n v="2023"/>
    <n v="228090.80000000002"/>
    <m/>
    <n v="0"/>
    <m/>
    <m/>
    <m/>
  </r>
  <r>
    <s v="对内-延续"/>
    <d v="2022-10-24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s v="美国"/>
    <s v="Crowe LLP"/>
    <m/>
    <m/>
    <m/>
    <m/>
    <m/>
    <m/>
    <x v="0"/>
    <s v="老客户老业务"/>
    <s v="审计"/>
    <s v="其他境外审计业务"/>
    <s v="2021年专项审计"/>
    <s v="中国"/>
    <s v="上海"/>
    <m/>
    <m/>
    <m/>
    <m/>
    <s v="国富会计所"/>
    <s v="上海分所"/>
    <x v="4"/>
    <s v="许丽英"/>
    <m/>
    <n v="12452.830188679245"/>
    <n v="13200"/>
    <m/>
    <m/>
    <d v="2022-10-24T00:00:00"/>
    <m/>
    <n v="12452.830188679245"/>
    <m/>
    <n v="13200"/>
    <s v="否"/>
    <m/>
    <m/>
    <m/>
    <m/>
    <x v="1"/>
    <m/>
    <m/>
    <n v="2023"/>
    <n v="13200"/>
    <m/>
    <n v="0"/>
    <m/>
    <m/>
    <m/>
  </r>
  <r>
    <s v="对内-延续"/>
    <d v="2022-11-10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s v="美国"/>
    <s v="Crowe LLP"/>
    <m/>
    <m/>
    <m/>
    <m/>
    <m/>
    <m/>
    <x v="0"/>
    <s v="老客户老业务"/>
    <s v="审计"/>
    <s v="其他境外审计业务"/>
    <s v="2022年法定审计"/>
    <s v="中国"/>
    <s v="上海"/>
    <m/>
    <m/>
    <m/>
    <m/>
    <s v="国富会计所"/>
    <s v="上海分所"/>
    <x v="4"/>
    <s v="许丽英"/>
    <s v="2022-2024年度三个年度审计，每年报价均为152534元（含税），中国法定审计。"/>
    <n v="143900"/>
    <n v="152534"/>
    <m/>
    <m/>
    <d v="2022-11-10T00:00:00"/>
    <m/>
    <n v="143900"/>
    <m/>
    <n v="152534"/>
    <s v="否"/>
    <m/>
    <m/>
    <m/>
    <m/>
    <x v="1"/>
    <d v="2023-02-15T00:00:00"/>
    <d v="2023-04-30T00:00:00"/>
    <n v="2023"/>
    <n v="152534"/>
    <m/>
    <n v="0"/>
    <m/>
    <m/>
    <m/>
  </r>
  <r>
    <s v="对内-延续"/>
    <d v="2022-11-01T00:00:00"/>
    <s v="加栢药业（温州）有限公司"/>
    <s v="Guerbet Pharmaceutical (Wenzhou) Co., Ltd. "/>
    <s v="外商投资企业"/>
    <s v="加栢药业（温州）有限公司"/>
    <s v="Guerbet Pharmaceutical (Wenzhou) Co., Ltd. "/>
    <s v="外商投资企业"/>
    <s v="否"/>
    <s v="否"/>
    <m/>
    <m/>
    <m/>
    <s v="制药业Pharmaceuticals"/>
    <n v="12528"/>
    <s v="1亿元（含）至3.65亿元（5000万美元）"/>
    <m/>
    <m/>
    <m/>
    <s v="Crowe Global"/>
    <s v="法国"/>
    <s v="Crowe HAF"/>
    <m/>
    <m/>
    <m/>
    <m/>
    <m/>
    <m/>
    <x v="0"/>
    <s v="老客户老业务"/>
    <s v="审计"/>
    <s v="其他境外审计业务"/>
    <s v="2022年法定审计"/>
    <s v="中国"/>
    <s v="温州"/>
    <m/>
    <m/>
    <m/>
    <m/>
    <s v="国富会计所"/>
    <s v="上海分所"/>
    <x v="4"/>
    <s v="许丽英"/>
    <s v="2022年度法定审计"/>
    <n v="62700"/>
    <n v="66462"/>
    <m/>
    <m/>
    <d v="2023-01-05T00:00:00"/>
    <m/>
    <n v="62700"/>
    <m/>
    <n v="66462"/>
    <s v="否"/>
    <m/>
    <m/>
    <m/>
    <m/>
    <x v="1"/>
    <m/>
    <m/>
    <n v="2023"/>
    <n v="66462"/>
    <m/>
    <n v="0"/>
    <m/>
    <m/>
    <m/>
  </r>
  <r>
    <s v="对外"/>
    <d v="2022-11-17T00:00:00"/>
    <s v="广发证券股份有限公司"/>
    <s v="GF Securities Co., Ltd."/>
    <s v="境内上市公司"/>
    <s v="雅图高新材料股份有限公司"/>
    <s v="YATU ADVANCED MATERIALS CO., LTD"/>
    <s v="拟上市公司"/>
    <s v="否"/>
    <s v="否"/>
    <m/>
    <m/>
    <m/>
    <s v="制造Manufacturing"/>
    <n v="63602.7"/>
    <s v="3.65亿元（含）至7.3亿元（1亿美元）"/>
    <s v="武晋文"/>
    <s v="广发证券投行华南一部负责人"/>
    <s v="wujinwen@gf.com.cn"/>
    <s v="国富集团内部"/>
    <s v="中国"/>
    <m/>
    <m/>
    <m/>
    <m/>
    <s v="国富会计所四川分所"/>
    <s v="徐铣才"/>
    <m/>
    <x v="0"/>
    <s v="新客户新业务"/>
    <s v="执行商定程序"/>
    <s v="⑦其他"/>
    <s v="访谈、盘点程序支持"/>
    <s v="美国等13个国家"/>
    <s v="美国、印度、智利、萨尔多瓦、南非、加纳、哥斯达黎加、哥伦比亚、多米尼加、玻利维亚、澳大利亚、安哥拉、阿联酋13个国家"/>
    <s v="Crowe LLP等"/>
    <m/>
    <m/>
    <m/>
    <s v="国富会计所"/>
    <s v="北京执业中心陈晓玲、四川分所徐铣才"/>
    <x v="5"/>
    <s v="刘洵子"/>
    <s v="全球含税总价134.088万元，境外所初步报价48万（不含代扣代缴的税费），北京总部翻译协调小时费率800元。"/>
    <n v="1264981.1320754716"/>
    <n v="1340880"/>
    <m/>
    <m/>
    <d v="2022-12-28T00:00:00"/>
    <m/>
    <n v="1264981.1320754716"/>
    <n v="0"/>
    <n v="1340880"/>
    <s v="是"/>
    <s v="会计所北京执业中心"/>
    <s v="陈晓玲"/>
    <n v="120400"/>
    <n v="507172.23"/>
    <x v="1"/>
    <d v="2023-01-03T00:00:00"/>
    <d v="2023-06-09T00:00:00"/>
    <n v="2023"/>
    <n v="1340880"/>
    <s v="增值税发票"/>
    <n v="0"/>
    <m/>
    <m/>
    <s v="OL"/>
  </r>
  <r>
    <s v="自主"/>
    <d v="2022-11-24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s v="Beatriz Martínez"/>
    <s v="Finance manager"/>
    <s v="bmartinez@wegofurther.com"/>
    <s v="国富集团内部"/>
    <s v="中国"/>
    <m/>
    <m/>
    <m/>
    <m/>
    <s v="咨询公司"/>
    <s v="刘胜春"/>
    <m/>
    <x v="0"/>
    <s v="新客户新业务"/>
    <s v="审计"/>
    <s v="④其他境外审计业务"/>
    <s v="2022年报审计"/>
    <s v="中国"/>
    <s v="北京"/>
    <m/>
    <m/>
    <m/>
    <m/>
    <s v="国富会计所"/>
    <s v="北京执业中心"/>
    <x v="1"/>
    <s v="刘洵子"/>
    <s v="含税价格"/>
    <n v="42452.83018867924"/>
    <n v="45000"/>
    <m/>
    <m/>
    <d v="2023-02-17T00:00:00"/>
    <m/>
    <n v="42452.83018867924"/>
    <m/>
    <n v="45000"/>
    <s v="否"/>
    <m/>
    <m/>
    <m/>
    <m/>
    <x v="1"/>
    <d v="2023-03-01T00:00:00"/>
    <d v="2023-04-12T00:00:00"/>
    <n v="2023"/>
    <n v="45000"/>
    <s v="增值税发票"/>
    <n v="0"/>
    <m/>
    <m/>
    <s v="OL"/>
  </r>
  <r>
    <s v="自主"/>
    <d v="2022-12-01T00:00:00"/>
    <s v="J&amp;S Associate"/>
    <s v="J&amp;S Associate"/>
    <s v="境外企业"/>
    <s v="鲲澎（中国）有限公司"/>
    <s v="Kunpeng China"/>
    <s v="外国企业"/>
    <s v="否"/>
    <s v="是"/>
    <s v="美国OTCBB"/>
    <s v="鲲澎中国"/>
    <m/>
    <s v="零售Retail"/>
    <n v="5407.2424800000008"/>
    <s v="5000万元（含）至1亿元"/>
    <s v="付丽 Kylie Fu"/>
    <s v="财务经理"/>
    <m/>
    <s v="国富集团内部"/>
    <s v="中国"/>
    <m/>
    <m/>
    <m/>
    <m/>
    <s v="税务公司"/>
    <s v="左振艳"/>
    <m/>
    <x v="0"/>
    <s v="新客户新业务"/>
    <s v="执行商定程序"/>
    <s v="⑦其他"/>
    <s v="审计支持（询证、访谈、抽凭)"/>
    <s v="中国"/>
    <s v="北京"/>
    <m/>
    <m/>
    <m/>
    <m/>
    <s v="国富会计所"/>
    <s v="北京执业中心"/>
    <x v="1"/>
    <s v="刘洵子"/>
    <s v="含税价，差旅另算"/>
    <n v="33018.867924528298"/>
    <n v="35000"/>
    <m/>
    <m/>
    <d v="2022-12-05T00:00:00"/>
    <m/>
    <n v="33018.867924528298"/>
    <n v="957.87"/>
    <n v="35957.870000000003"/>
    <s v="否"/>
    <m/>
    <m/>
    <m/>
    <m/>
    <x v="0"/>
    <d v="2022-12-06T00:00:00"/>
    <d v="2022-12-12T00:00:00"/>
    <n v="2023"/>
    <n v="35957.870000000003"/>
    <s v="CABJ2023-2-1-1"/>
    <n v="0"/>
    <m/>
    <m/>
    <s v="OL"/>
  </r>
  <r>
    <s v="对内-首年"/>
    <d v="2022-12-22T00:00:00"/>
    <s v="Hanul LLC"/>
    <s v="Jiangsu Yongsan Automotive Fittings Co.,Ltd."/>
    <s v="境外企业"/>
    <s v="江苏龙山汽车配件有限公司"/>
    <s v="Jiangsu Yongsan Automotive Fittings Co.,Ltd."/>
    <s v="外国企业"/>
    <s v="否"/>
    <s v="否"/>
    <m/>
    <m/>
    <s v="盘点，未知收入，收入为估计"/>
    <s v="汽车Automibles "/>
    <n v="0"/>
    <s v="低于500万元"/>
    <m/>
    <m/>
    <m/>
    <s v="Crowe Global"/>
    <s v="韩国"/>
    <s v="Hanul LLC"/>
    <s v="Hakki Moon"/>
    <s v=" Partner "/>
    <s v="hk.moon@hanulac.co.kr"/>
    <m/>
    <m/>
    <m/>
    <x v="0"/>
    <s v="新客户新业务"/>
    <s v="执行商定程序"/>
    <s v="⑦其他"/>
    <s v="协助盘点"/>
    <s v="中国"/>
    <s v="江苏盐城"/>
    <m/>
    <m/>
    <m/>
    <m/>
    <s v="国富会计所"/>
    <s v="北京执业中心"/>
    <x v="1"/>
    <s v="刘洵子"/>
    <s v="按小时报价，差旅另算，每小时400元，最高价格9007元"/>
    <n v="8000"/>
    <n v="8480"/>
    <m/>
    <m/>
    <d v="2022-12-26T00:00:00"/>
    <m/>
    <n v="6400"/>
    <n v="1450.31"/>
    <n v="8377.85"/>
    <s v="否"/>
    <m/>
    <m/>
    <m/>
    <m/>
    <x v="1"/>
    <d v="2023-01-02T00:00:00"/>
    <d v="2023-01-02T00:00:00"/>
    <n v="2023"/>
    <n v="8337.85"/>
    <s v="CABJ2023-2-1-2"/>
    <n v="40"/>
    <m/>
    <m/>
    <s v="OL"/>
  </r>
  <r>
    <s v="自主"/>
    <d v="2022-12-29T00:00:00"/>
    <s v="佛山普立华科技有限公司"/>
    <s v="Foshan Pulihua Medical Equipment Co., Ltd"/>
    <s v="外商投资企业"/>
    <s v="佛山普立华科技有限公司"/>
    <s v="Foshan Pulihua Medical Equipment Co., Ltd"/>
    <s v="外商投资企业"/>
    <s v="是"/>
    <s v="否"/>
    <m/>
    <m/>
    <m/>
    <s v="制造Manufacturing"/>
    <n v="79055"/>
    <s v="7.3亿元（含）至36.5亿元（5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62264.15094339622"/>
    <n v="66000"/>
    <m/>
    <m/>
    <d v="2022-12-29T00:00:00"/>
    <m/>
    <n v="62264.15094339622"/>
    <m/>
    <n v="66000"/>
    <s v="否"/>
    <m/>
    <m/>
    <m/>
    <m/>
    <x v="1"/>
    <m/>
    <d v="2023-04-30T00:00:00"/>
    <n v="2023"/>
    <n v="66000"/>
    <m/>
    <n v="0"/>
    <m/>
    <m/>
    <m/>
  </r>
  <r>
    <s v="自主"/>
    <d v="2022-12-29T00:00:00"/>
    <s v="全亿大科技(佛山)有限公司"/>
    <s v="Champ Tech Optical (Foshan) Corporation"/>
    <s v="外商投资企业"/>
    <s v="全亿大科技(佛山)有限公司"/>
    <s v="Champ Tech Optical(Foshan)Corporation"/>
    <s v="外商投资企业"/>
    <s v="是"/>
    <s v="否"/>
    <m/>
    <m/>
    <m/>
    <s v="制造Manufacturing"/>
    <n v="207552"/>
    <s v="7.3亿元（含）至36.5亿元（5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66037.735849056597"/>
    <n v="70000"/>
    <m/>
    <m/>
    <d v="2022-12-29T00:00:00"/>
    <m/>
    <n v="66037.735849056597"/>
    <m/>
    <n v="70000"/>
    <s v="否"/>
    <m/>
    <m/>
    <m/>
    <m/>
    <x v="1"/>
    <m/>
    <d v="2023-04-30T00:00:00"/>
    <n v="2023"/>
    <n v="70000"/>
    <m/>
    <n v="0"/>
    <m/>
    <m/>
    <m/>
  </r>
  <r>
    <s v="自主"/>
    <d v="2023-02-10T00:00:00"/>
    <s v="佛山华国光学器材有限公司"/>
    <s v="Foshan HuaGuo Optical Co.,Ltd."/>
    <s v="外商投资企业"/>
    <s v="佛山华国光学器材有限公司"/>
    <s v="Foshan HuaGuo Optical Co.,Ltd."/>
    <s v="外商投资企业"/>
    <s v="是"/>
    <s v="否"/>
    <m/>
    <m/>
    <m/>
    <s v="制造Manufacturing"/>
    <n v="47174"/>
    <s v="3.65亿元（含）至7.3亿元（1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49056.603773584902"/>
    <n v="52000"/>
    <m/>
    <m/>
    <d v="2023-02-10T00:00:00"/>
    <m/>
    <n v="49056.603773584902"/>
    <m/>
    <n v="52000"/>
    <s v="否"/>
    <m/>
    <m/>
    <m/>
    <m/>
    <x v="1"/>
    <m/>
    <d v="2023-03-20T00:00:00"/>
    <n v="2023"/>
    <n v="52000"/>
    <m/>
    <n v="0"/>
    <m/>
    <m/>
    <m/>
  </r>
  <r>
    <s v="自主"/>
    <d v="2023-03-24T00:00:00"/>
    <s v="佛山华旭塑胶模具有限公司"/>
    <s v="Foshan Huaxu Plastic Mold Co., Ltd."/>
    <s v="外商投资企业"/>
    <s v="佛山华旭塑胶模具有限公司"/>
    <s v="Foshan Huaxu Plastic Mold Co., Ltd."/>
    <s v="外商投资企业"/>
    <s v="是"/>
    <s v="否"/>
    <m/>
    <m/>
    <m/>
    <s v="制造Manufacturing"/>
    <n v="15264.6"/>
    <s v="1亿元（含）至3.65亿元（5000万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28301.886792452828"/>
    <n v="30000"/>
    <m/>
    <m/>
    <d v="2023-03-24T00:00:00"/>
    <m/>
    <n v="28301.886792452828"/>
    <m/>
    <n v="30000"/>
    <s v="否"/>
    <m/>
    <m/>
    <m/>
    <m/>
    <x v="1"/>
    <m/>
    <d v="2023-04-25T00:00:00"/>
    <n v="2023"/>
    <n v="30000"/>
    <m/>
    <n v="0"/>
    <m/>
    <m/>
    <m/>
  </r>
  <r>
    <s v="自主"/>
    <d v="2022-12-29T00:00:00"/>
    <s v="丸一金属制品(佛山)有限公司"/>
    <s v="MARUICHI METAL PRODUCT(FOSHAN) CO.,LTD"/>
    <s v="外商投资企业"/>
    <s v="丸一金属制品(佛山)有限公司"/>
    <s v="MARUICHI METAL PRODUCT(FOSHAN) CO.,LTD"/>
    <s v="外商投资企业"/>
    <s v="是"/>
    <s v="否"/>
    <m/>
    <m/>
    <m/>
    <s v="制造Manufacturing"/>
    <n v="27256"/>
    <s v="1亿元（含）至3.65亿元（5000万美元）"/>
    <m/>
    <m/>
    <m/>
    <s v="国富集团内部"/>
    <s v="中国"/>
    <m/>
    <m/>
    <m/>
    <m/>
    <s v="国富会计所广东分所/佛山分所"/>
    <s v="刘方权"/>
    <m/>
    <x v="0"/>
    <s v="老客户老业务"/>
    <s v="审计"/>
    <s v="内地企业境外投资审计业务"/>
    <s v="2022年法定审计"/>
    <s v="中国"/>
    <s v="佛山、武汉、天津"/>
    <m/>
    <m/>
    <m/>
    <m/>
    <s v="国富会计所"/>
    <s v="广东分所/佛山分所"/>
    <x v="6"/>
    <m/>
    <m/>
    <n v="91509.433962264142"/>
    <n v="97000"/>
    <m/>
    <m/>
    <d v="2022-12-29T00:00:00"/>
    <s v="合同未标明日期，用系统登记日期"/>
    <n v="91509.433962264142"/>
    <m/>
    <n v="97000"/>
    <s v="否"/>
    <m/>
    <m/>
    <m/>
    <m/>
    <x v="1"/>
    <m/>
    <d v="2023-03-02T00:00:00"/>
    <n v="2023"/>
    <n v="97000"/>
    <m/>
    <n v="0"/>
    <m/>
    <m/>
    <m/>
  </r>
  <r>
    <s v="自主"/>
    <d v="2023-03-10T00:00:00"/>
    <s v="汤美仕商贸(上海)有限公司"/>
    <s v="TOMS Commerce (Shanghai) Co., Ltd."/>
    <s v="外商投资企业"/>
    <s v="汤美仕商贸(上海)有限公司"/>
    <s v="TOMS Commerce (Shanghai) Co., Ltd."/>
    <s v="外商投资企业"/>
    <s v="是"/>
    <s v="否"/>
    <m/>
    <m/>
    <m/>
    <s v="零售Retail"/>
    <n v="1754.28"/>
    <s v="1000万元（含）至5000万元"/>
    <m/>
    <m/>
    <m/>
    <s v="国富集团内部"/>
    <s v="中国"/>
    <m/>
    <m/>
    <m/>
    <m/>
    <s v="国富会计所广东分所/佛山分所"/>
    <s v="杨九琴"/>
    <m/>
    <x v="0"/>
    <s v="新客户新业务"/>
    <s v="审计"/>
    <s v="内地企业境外投资审计业务"/>
    <s v="2022年法定审计"/>
    <s v="中国"/>
    <s v="上海"/>
    <m/>
    <m/>
    <m/>
    <m/>
    <s v="国富会计所"/>
    <s v="广东分所/佛山分所"/>
    <x v="7"/>
    <m/>
    <m/>
    <n v="28301.886792452828"/>
    <n v="30000"/>
    <m/>
    <m/>
    <d v="2023-03-10T00:00:00"/>
    <m/>
    <n v="28301.886792452828"/>
    <m/>
    <n v="30000"/>
    <s v="否"/>
    <m/>
    <m/>
    <m/>
    <m/>
    <x v="1"/>
    <m/>
    <d v="2023-04-25T00:00:00"/>
    <n v="2023"/>
    <n v="30000"/>
    <m/>
    <n v="0"/>
    <m/>
    <m/>
    <m/>
  </r>
  <r>
    <s v="自主"/>
    <d v="2023-01-03T00:00:00"/>
    <s v="佛山市尼罗建材有限公司"/>
    <s v="Foshan Niro Ceramic Building Material Co.,Ltd."/>
    <s v="外商投资企业"/>
    <s v="佛山市尼罗建材有限公司"/>
    <s v="Foshan Niro Ceramic Building Material Co.,Ltd."/>
    <s v="外商投资企业"/>
    <s v="是"/>
    <s v="否"/>
    <m/>
    <m/>
    <m/>
    <s v="建筑Construction"/>
    <n v="14904.47"/>
    <s v="1亿元（含）至3.65亿元（5000万美元）"/>
    <m/>
    <m/>
    <m/>
    <s v="国富集团内部"/>
    <s v="中国"/>
    <m/>
    <m/>
    <m/>
    <m/>
    <s v="国富会计所广东分所/佛山分所"/>
    <s v="刘方权"/>
    <m/>
    <x v="0"/>
    <s v="老客户老业务"/>
    <s v="审计"/>
    <s v="内地企业境外投资审计业务"/>
    <s v="2022年IFRS审计支持，合作方境外所出具报告"/>
    <s v="中国"/>
    <s v="佛山"/>
    <m/>
    <m/>
    <m/>
    <m/>
    <s v="国富会计所"/>
    <s v="广东分所/佛山分所"/>
    <x v="6"/>
    <m/>
    <m/>
    <n v="103773.58490566038"/>
    <n v="110000"/>
    <m/>
    <m/>
    <d v="2023-01-03T00:00:00"/>
    <s v="合同未标明日期，用系统登记日期"/>
    <n v="103773.58490566038"/>
    <m/>
    <n v="110000"/>
    <s v="否"/>
    <m/>
    <m/>
    <m/>
    <m/>
    <x v="1"/>
    <m/>
    <m/>
    <n v="2023"/>
    <n v="110000"/>
    <m/>
    <n v="0"/>
    <m/>
    <m/>
    <m/>
  </r>
  <r>
    <s v="自主"/>
    <d v="2023-01-30T00:00:00"/>
    <s v="爱乐（佛山）建材贸易有限公司"/>
    <s v="Aile(Foshan)Building Materials Trade Co.,Ltd."/>
    <s v="外商投资企业"/>
    <s v="爱乐（佛山）建材贸易有限公司"/>
    <s v="Aile(Foshan)Building Materials Trade Co.,Ltd."/>
    <s v="外商投资企业"/>
    <s v="否"/>
    <s v="否"/>
    <m/>
    <m/>
    <m/>
    <s v="建筑Construction"/>
    <n v="3584.49"/>
    <s v="1000万元（含）至5000万元"/>
    <m/>
    <m/>
    <m/>
    <s v="国富集团内部"/>
    <s v="中国"/>
    <m/>
    <m/>
    <m/>
    <m/>
    <s v="国富会计所广东分所/佛山分所"/>
    <s v="杨九琴"/>
    <m/>
    <x v="0"/>
    <s v="老客户老业务"/>
    <s v="审计"/>
    <s v="内地企业境外投资审计业务"/>
    <s v="2022年法定审计（小企业会计准则）"/>
    <s v="中国"/>
    <s v="佛山"/>
    <m/>
    <m/>
    <m/>
    <m/>
    <s v="国富会计所"/>
    <s v="广东分所/佛山分所"/>
    <x v="7"/>
    <m/>
    <m/>
    <n v="7056.603773584905"/>
    <n v="7480"/>
    <m/>
    <m/>
    <d v="2023-01-30T00:00:00"/>
    <m/>
    <n v="7056.603773584905"/>
    <m/>
    <n v="7480"/>
    <s v="否"/>
    <m/>
    <m/>
    <m/>
    <m/>
    <x v="1"/>
    <m/>
    <d v="2023-03-30T00:00:00"/>
    <n v="2023"/>
    <n v="7480"/>
    <m/>
    <n v="0"/>
    <m/>
    <m/>
    <m/>
  </r>
  <r>
    <s v="自主"/>
    <d v="2023-01-30T00:00:00"/>
    <s v="佛山市乐华陶瓷有限公司"/>
    <s v="Foshan Ryowa Ceramic Co.,Ltd."/>
    <s v="外商投资企业"/>
    <s v="佛山市乐华陶瓷有限公司"/>
    <s v="Foshan Ryowa Ceramic Co.,Ltd."/>
    <s v="外商投资企业"/>
    <s v="否"/>
    <s v="否"/>
    <m/>
    <m/>
    <m/>
    <s v="建筑Construction"/>
    <n v="3269.27"/>
    <s v="1000万元（含）至5000万元"/>
    <m/>
    <m/>
    <m/>
    <s v="国富集团内部"/>
    <s v="中国"/>
    <m/>
    <m/>
    <m/>
    <m/>
    <s v="国富会计所广东分所/佛山分所"/>
    <s v="杨九琴"/>
    <m/>
    <x v="0"/>
    <s v="老客户老业务"/>
    <s v="审计"/>
    <s v="内地企业境外投资审计业务"/>
    <s v="2022年法定审计"/>
    <s v="中国"/>
    <s v="佛山"/>
    <m/>
    <m/>
    <m/>
    <m/>
    <s v="国富会计所"/>
    <s v="广东分所/佛山分所"/>
    <x v="7"/>
    <m/>
    <m/>
    <n v="11698.113207547169"/>
    <n v="12400"/>
    <m/>
    <m/>
    <d v="2023-01-30T00:00:00"/>
    <m/>
    <n v="11698.113207547169"/>
    <m/>
    <n v="12400"/>
    <s v="否"/>
    <m/>
    <m/>
    <m/>
    <m/>
    <x v="1"/>
    <m/>
    <d v="2023-03-30T00:00:00"/>
    <n v="2023"/>
    <n v="12400"/>
    <m/>
    <n v="0"/>
    <m/>
    <m/>
    <m/>
  </r>
  <r>
    <s v="自主"/>
    <d v="2023-03-30T00:00:00"/>
    <s v="佛山市科强工程机械设备有限公司"/>
    <s v="FOSHAN FALCON MACHIMERY EOUIPMENT CO.,LTD"/>
    <s v="外商投资企业"/>
    <s v="佛山市科强工程机械设备有限公司"/>
    <s v="FOSHAN FALCON MACHIMERY EOUIPMENT CO.,LTD"/>
    <s v="外商投资企业"/>
    <s v="是"/>
    <s v="否"/>
    <m/>
    <m/>
    <m/>
    <s v="制造Manufacturing"/>
    <n v="1434.17"/>
    <s v="1000万元（含）至5000万元"/>
    <m/>
    <m/>
    <m/>
    <s v="国富集团内部"/>
    <s v="中国"/>
    <m/>
    <m/>
    <m/>
    <m/>
    <s v="国富会计所广东分所/佛山分所"/>
    <s v="杨九琴"/>
    <m/>
    <x v="0"/>
    <s v="老客户老业务"/>
    <s v="审计"/>
    <s v="内地企业境外投资审计业务"/>
    <s v="2022年法定审计（小企业会计准则）"/>
    <s v="中国"/>
    <s v="佛山"/>
    <m/>
    <m/>
    <m/>
    <m/>
    <s v="国富会计所"/>
    <s v="广东分所/佛山分所"/>
    <x v="7"/>
    <m/>
    <m/>
    <n v="9056.6037735849059"/>
    <n v="9600"/>
    <m/>
    <m/>
    <d v="2023-03-30T00:00:00"/>
    <m/>
    <n v="9056.6037735849059"/>
    <m/>
    <n v="9600"/>
    <s v="否"/>
    <m/>
    <m/>
    <m/>
    <m/>
    <x v="1"/>
    <m/>
    <d v="2023-04-17T00:00:00"/>
    <n v="2023"/>
    <n v="9600"/>
    <m/>
    <n v="0"/>
    <m/>
    <m/>
    <m/>
  </r>
  <r>
    <s v="自主"/>
    <d v="2023-04-11T00:00:00"/>
    <s v="佛山市嘉明工业设备有限公司"/>
    <s v="Foshan Kar Ming Industrial Equipment Co., Ltd."/>
    <s v="外商投资企业"/>
    <s v="佛山市嘉明工业设备有限公司"/>
    <s v="Foshan Kar Ming Industrial Equipment Co., Ltd."/>
    <s v="外商投资企业"/>
    <s v="是"/>
    <s v="否"/>
    <m/>
    <m/>
    <m/>
    <s v="零售Retail"/>
    <n v="1885.76"/>
    <s v="500万元（含）至1000万元"/>
    <m/>
    <m/>
    <m/>
    <s v="国富集团内部"/>
    <s v="中国"/>
    <m/>
    <m/>
    <m/>
    <m/>
    <s v="国富会计所广东分所/佛山分所"/>
    <s v="杨九琴"/>
    <m/>
    <x v="0"/>
    <s v="老客户老业务"/>
    <s v="审计"/>
    <s v="内地企业境外投资审计业务"/>
    <s v="2022年法定审计"/>
    <s v="中国"/>
    <s v="佛山"/>
    <m/>
    <m/>
    <m/>
    <m/>
    <s v="国富会计所"/>
    <s v="广东分所/佛山分所"/>
    <x v="7"/>
    <m/>
    <m/>
    <n v="8962.2641509433961"/>
    <n v="9500"/>
    <m/>
    <m/>
    <d v="2023-04-11T00:00:00"/>
    <m/>
    <n v="8962.2641509433961"/>
    <m/>
    <n v="9500"/>
    <s v="否"/>
    <m/>
    <m/>
    <m/>
    <m/>
    <x v="1"/>
    <m/>
    <d v="2023-04-27T00:00:00"/>
    <n v="2023"/>
    <n v="9500"/>
    <m/>
    <n v="0"/>
    <m/>
    <m/>
    <m/>
  </r>
  <r>
    <s v="自主"/>
    <d v="2023-04-11T00:00:00"/>
    <s v="佛山嘉瑞特殊机械有限公司"/>
    <s v="Foshan Jiarui Special Machinery Co., Ltd"/>
    <s v="外商投资企业"/>
    <s v="佛山嘉瑞特殊机械有限公司"/>
    <s v="Foshan Jiarui Special Machinery Co., Ltd"/>
    <s v="外商投资企业"/>
    <s v="是"/>
    <s v="否"/>
    <m/>
    <m/>
    <m/>
    <s v="制造Manufacturing"/>
    <n v="481.04"/>
    <s v="低于500万元"/>
    <m/>
    <m/>
    <m/>
    <s v="国富集团内部"/>
    <s v="中国"/>
    <m/>
    <m/>
    <m/>
    <m/>
    <s v="国富会计所广东分所/佛山分所"/>
    <s v="杨九琴"/>
    <m/>
    <x v="0"/>
    <s v="老客户老业务"/>
    <s v="审计"/>
    <s v="内地企业境外投资审计业务"/>
    <s v="2022年法定审计"/>
    <s v="中国"/>
    <s v="佛山"/>
    <m/>
    <m/>
    <m/>
    <m/>
    <s v="国富会计所"/>
    <s v="广东分所/佛山分所"/>
    <x v="7"/>
    <m/>
    <m/>
    <n v="6132.0754716981128"/>
    <n v="6500"/>
    <m/>
    <m/>
    <d v="2023-04-11T00:00:00"/>
    <m/>
    <n v="6132.0754716981128"/>
    <m/>
    <n v="6500"/>
    <s v="否"/>
    <m/>
    <m/>
    <m/>
    <m/>
    <x v="1"/>
    <m/>
    <d v="2023-05-10T00:00:00"/>
    <n v="2023"/>
    <n v="6500"/>
    <m/>
    <n v="0"/>
    <m/>
    <m/>
    <m/>
  </r>
  <r>
    <s v="自主"/>
    <d v="2023-05-05T00:00:00"/>
    <s v="佛山佳讯电子有限公司"/>
    <s v="Foshan Jiaxun Electronics Co.,Ltd."/>
    <s v="外商投资企业"/>
    <s v="佛山佳讯电子有限公司"/>
    <s v="Foshan Jiaxun Electronics Co.,Ltd."/>
    <s v="外商投资企业"/>
    <s v="是"/>
    <s v="否"/>
    <m/>
    <m/>
    <m/>
    <s v="制造Manufacturing"/>
    <n v="446.67"/>
    <s v="低于500万元"/>
    <m/>
    <m/>
    <m/>
    <s v="国富集团内部"/>
    <s v="中国"/>
    <m/>
    <m/>
    <m/>
    <m/>
    <s v="国富会计所广东分所/佛山分所"/>
    <s v="杨九琴"/>
    <m/>
    <x v="0"/>
    <s v="老客户老业务"/>
    <s v="审计"/>
    <s v="内地企业境外投资审计业务"/>
    <s v="2022年法定审计"/>
    <s v="中国"/>
    <s v="佛山"/>
    <m/>
    <m/>
    <m/>
    <m/>
    <s v="国富会计所"/>
    <s v="广东分所/佛山分所"/>
    <x v="7"/>
    <m/>
    <m/>
    <n v="6603.7735849056598"/>
    <n v="7000"/>
    <m/>
    <m/>
    <d v="2023-05-05T00:00:00"/>
    <m/>
    <n v="6603.7735849056598"/>
    <m/>
    <n v="7000"/>
    <s v="否"/>
    <m/>
    <m/>
    <m/>
    <m/>
    <x v="1"/>
    <m/>
    <d v="2023-05-19T00:00:00"/>
    <n v="2023"/>
    <n v="7000"/>
    <m/>
    <n v="0"/>
    <m/>
    <m/>
    <m/>
  </r>
  <r>
    <s v="自主"/>
    <d v="2023-11-03T00:00:00"/>
    <s v="佛山天田物业管理服务有限公司"/>
    <s v="Foshan Tiantian Property Management Service Co., Ltd"/>
    <s v="外商投资企业"/>
    <s v="_x000a_佛山天田物业管理服务有限公司"/>
    <s v="Foshan Tiantian Property Management Service Co., Ltd"/>
    <s v="外商投资企业"/>
    <s v="是"/>
    <s v="否"/>
    <m/>
    <m/>
    <m/>
    <s v="房地产Real Estate"/>
    <n v="1026"/>
    <s v="1000万元（含）至5000万元"/>
    <m/>
    <m/>
    <m/>
    <s v="国富集团内部"/>
    <s v="中国"/>
    <m/>
    <m/>
    <m/>
    <m/>
    <s v="国富会计所广东分所/佛山分所"/>
    <s v="杨九琴"/>
    <m/>
    <x v="0"/>
    <s v="新客户新业务"/>
    <s v="审计"/>
    <s v="内地企业境外投资审计业务"/>
    <s v="2022年法定审计"/>
    <s v="中国"/>
    <s v="佛山"/>
    <m/>
    <m/>
    <m/>
    <m/>
    <s v="国富会计所"/>
    <s v="广东分所/佛山分所"/>
    <x v="7"/>
    <m/>
    <m/>
    <n v="11320.754716981131"/>
    <n v="12000"/>
    <m/>
    <m/>
    <d v="2023-11-03T00:00:00"/>
    <m/>
    <n v="11320.754716981131"/>
    <m/>
    <n v="12000"/>
    <s v="否"/>
    <m/>
    <m/>
    <m/>
    <m/>
    <x v="1"/>
    <m/>
    <d v="2023-11-23T00:00:00"/>
    <n v="2023"/>
    <n v="12000"/>
    <m/>
    <n v="0"/>
    <m/>
    <m/>
    <m/>
  </r>
  <r>
    <s v="自主"/>
    <d v="2023-01-10T00:00:00"/>
    <s v="佛山世亚精密金属有限公司"/>
    <s v="Foshan Seah Precision Metal Co.,Ltd."/>
    <s v="外商投资企业"/>
    <s v="佛山世亚精密金属有限公司"/>
    <s v="Foshan Seah Precision Metal Co.,Ltd."/>
    <s v="外商投资企业"/>
    <s v="否"/>
    <s v="否"/>
    <m/>
    <m/>
    <m/>
    <s v="制造Manufacturing"/>
    <n v="8762"/>
    <s v="5000万元（含）至1亿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18867.924528301886"/>
    <n v="20000"/>
    <m/>
    <m/>
    <d v="2023-01-10T00:00:00"/>
    <m/>
    <n v="18867.924528301886"/>
    <m/>
    <n v="20000"/>
    <s v="否"/>
    <m/>
    <m/>
    <m/>
    <m/>
    <x v="1"/>
    <m/>
    <d v="2023-03-21T00:00:00"/>
    <n v="2023"/>
    <n v="20000"/>
    <m/>
    <n v="0"/>
    <m/>
    <m/>
    <m/>
  </r>
  <r>
    <s v="自主"/>
    <d v="2023-01-08T00:00:00"/>
    <s v="佛山广贸陶磁有限公司"/>
    <s v="Foshan Guangmao Ceramic Magnetic Co., Ltd"/>
    <s v="外商投资企业"/>
    <s v="佛山广贸陶磁有限公司"/>
    <s v="Foshan Guangmao Ceramic Magnetic Co., Ltd"/>
    <s v="外商投资企业"/>
    <s v="否"/>
    <s v="否"/>
    <m/>
    <m/>
    <m/>
    <s v="零售Retail"/>
    <n v="800"/>
    <s v="500万元（含）至1000万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14150.943396226414"/>
    <n v="15000"/>
    <m/>
    <m/>
    <d v="2023-01-08T00:00:00"/>
    <m/>
    <n v="14150.943396226414"/>
    <m/>
    <n v="15000"/>
    <s v="否"/>
    <m/>
    <m/>
    <m/>
    <m/>
    <x v="1"/>
    <m/>
    <d v="2023-02-17T00:00:00"/>
    <n v="2023"/>
    <n v="15000"/>
    <m/>
    <n v="0"/>
    <m/>
    <m/>
    <m/>
  </r>
  <r>
    <s v="自主"/>
    <d v="2022-12-12T00:00:00"/>
    <s v="佛山毅朗商业有限公司"/>
    <s v="Foshan Yilang Commercial Co., Ltd"/>
    <s v="外商投资企业"/>
    <s v="佛山毅朗商业有限公司"/>
    <s v="Foshan Yilang Commercial Co., Ltd"/>
    <s v="外商投资企业"/>
    <s v="否"/>
    <s v="否"/>
    <m/>
    <m/>
    <m/>
    <s v="零售Retail"/>
    <n v="125222"/>
    <s v="7.3亿元（含）至36.5亿元（5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43396.226415094337"/>
    <n v="46000"/>
    <m/>
    <m/>
    <d v="2022-12-12T00:00:00"/>
    <m/>
    <n v="43396.226415094337"/>
    <m/>
    <n v="46000"/>
    <s v="否"/>
    <m/>
    <m/>
    <m/>
    <m/>
    <x v="1"/>
    <m/>
    <d v="2023-03-10T00:00:00"/>
    <n v="2023"/>
    <n v="46000"/>
    <m/>
    <n v="0"/>
    <m/>
    <m/>
    <m/>
  </r>
  <r>
    <s v="自主"/>
    <d v="2022-12-12T00:00:00"/>
    <s v="佛山市翡冷翠奥莱商业地产有限公司"/>
    <s v="Foshan Feilong Cui'aole Commercial Real Estate Co., Ltd"/>
    <s v="外商投资企业"/>
    <s v="佛山市翡冷翠奥莱商业地产有限公司"/>
    <s v="Foshan Feilong Cui'aole Commercial Real Estate Co., Ltd"/>
    <s v="外商投资企业"/>
    <s v="否"/>
    <s v="否"/>
    <m/>
    <m/>
    <m/>
    <s v="房地产Real Estate"/>
    <n v="8012.65"/>
    <s v="5000万元（含）至1亿元"/>
    <m/>
    <m/>
    <m/>
    <s v="国富集团内部"/>
    <s v="中国"/>
    <m/>
    <m/>
    <m/>
    <m/>
    <s v="国富会计所广东分所/佛山分所"/>
    <s v="刘方权"/>
    <m/>
    <x v="0"/>
    <s v="新客户新业务"/>
    <s v="审计"/>
    <s v="内地企业境外投资审计业务"/>
    <s v="2022年法定审计"/>
    <s v="中国"/>
    <s v="佛山"/>
    <m/>
    <m/>
    <m/>
    <m/>
    <s v="国富会计所"/>
    <s v="广东分所/佛山分所"/>
    <x v="6"/>
    <m/>
    <m/>
    <n v="16981.132075471698"/>
    <n v="18000"/>
    <m/>
    <m/>
    <d v="2022-12-12T00:00:00"/>
    <m/>
    <n v="16981.132075471698"/>
    <m/>
    <n v="18000"/>
    <s v="否"/>
    <m/>
    <m/>
    <m/>
    <m/>
    <x v="1"/>
    <m/>
    <d v="2023-03-10T00:00:00"/>
    <n v="2023"/>
    <n v="18000"/>
    <m/>
    <n v="0"/>
    <m/>
    <m/>
    <m/>
  </r>
  <r>
    <s v="自主"/>
    <d v="2023-03-13T00:00:00"/>
    <s v="广东溢达纺织有限公司"/>
    <s v="Guangdong Esquel Textile Co., Ltd."/>
    <s v="外商投资企业"/>
    <s v="广东溢达纺织有限公司"/>
    <s v="Guangdong Esquel Textile Co., Ltd."/>
    <s v="外商投资企业"/>
    <s v="是"/>
    <s v="否"/>
    <m/>
    <m/>
    <m/>
    <s v="纺织业Textile"/>
    <n v="404484.99"/>
    <s v="7.3亿元（含）至36.5亿元（5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283018.86792452831"/>
    <n v="300000"/>
    <m/>
    <m/>
    <d v="2023-03-13T00:00:00"/>
    <m/>
    <n v="283018.86792452831"/>
    <m/>
    <n v="300000"/>
    <s v="否"/>
    <m/>
    <m/>
    <m/>
    <m/>
    <x v="1"/>
    <m/>
    <d v="2023-04-18T00:00:00"/>
    <n v="2023"/>
    <n v="300000"/>
    <m/>
    <n v="0"/>
    <m/>
    <m/>
    <m/>
  </r>
  <r>
    <s v="自主"/>
    <d v="2023-02-06T00:00:00"/>
    <s v="佛山惠福科创有限公司"/>
    <s v="Foshan Huifu Chemical Co.,Ltd."/>
    <s v="外商投资企业"/>
    <s v="佛山惠福科创有限公司"/>
    <s v="Foshan Huifu Chemical Co.,Ltd."/>
    <s v="外商投资企业"/>
    <s v="是"/>
    <s v="否"/>
    <m/>
    <m/>
    <m/>
    <s v="制造Manufacturing"/>
    <n v="56020"/>
    <s v="3.65亿元（含）至7.3亿元（1亿美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28301.886792452828"/>
    <n v="30000"/>
    <m/>
    <m/>
    <d v="2023-02-06T00:00:00"/>
    <m/>
    <n v="28301.886792452828"/>
    <m/>
    <n v="30000"/>
    <s v="否"/>
    <m/>
    <m/>
    <m/>
    <m/>
    <x v="1"/>
    <m/>
    <d v="2023-03-10T00:00:00"/>
    <n v="2023"/>
    <n v="30000"/>
    <m/>
    <n v="0"/>
    <m/>
    <m/>
    <m/>
  </r>
  <r>
    <s v="自主"/>
    <d v="2023-03-13T00:00:00"/>
    <s v="广东十如仕纺织科技有限公司"/>
    <s v="Guangdong Shirushi Textile Technology Co., Ltd"/>
    <s v="外商投资企业"/>
    <s v="广东十如仕纺织科技有限公司"/>
    <s v="Guangdong Shirushi Textile Technology Co., Ltd"/>
    <s v="外商投资企业"/>
    <s v="是"/>
    <s v="否"/>
    <m/>
    <m/>
    <m/>
    <s v="纺织业Textile"/>
    <n v="441.24"/>
    <s v="低于500万元"/>
    <m/>
    <m/>
    <m/>
    <s v="国富集团内部"/>
    <s v="中国"/>
    <m/>
    <m/>
    <m/>
    <m/>
    <s v="国富会计所广东分所/佛山分所"/>
    <s v="刘方权"/>
    <m/>
    <x v="0"/>
    <s v="新客户新业务"/>
    <s v="审计"/>
    <s v="内地企业境外投资审计业务"/>
    <s v="2022年法定审计"/>
    <s v="中国"/>
    <s v="佛山"/>
    <m/>
    <m/>
    <m/>
    <m/>
    <s v="国富会计所"/>
    <s v="广东分所/佛山分所"/>
    <x v="6"/>
    <m/>
    <m/>
    <n v="9433.9622641509432"/>
    <n v="10000"/>
    <m/>
    <m/>
    <d v="2023-03-13T00:00:00"/>
    <m/>
    <n v="9433.9622641509432"/>
    <m/>
    <n v="10000"/>
    <s v="否"/>
    <m/>
    <m/>
    <m/>
    <m/>
    <x v="1"/>
    <m/>
    <d v="2023-04-18T00:00:00"/>
    <n v="2023"/>
    <n v="10000"/>
    <m/>
    <n v="0"/>
    <m/>
    <m/>
    <m/>
  </r>
  <r>
    <s v="自主"/>
    <d v="2023-03-13T00:00:00"/>
    <s v="广东溢派纺织科技有限公司"/>
    <s v="Guangdong Yipai Textile Technology Co., Ltd"/>
    <s v="外商投资企业"/>
    <s v="广东溢派纺织科技有限公司"/>
    <s v="Guangdong Yipai Textile Technology Co., Ltd"/>
    <s v="外商投资企业"/>
    <s v="是"/>
    <s v="否"/>
    <m/>
    <m/>
    <m/>
    <s v="纺织业Textile"/>
    <n v="122.59"/>
    <s v="低于500万元"/>
    <m/>
    <m/>
    <m/>
    <s v="国富集团内部"/>
    <s v="中国"/>
    <m/>
    <m/>
    <m/>
    <m/>
    <s v="国富会计所广东分所/佛山分所"/>
    <s v="刘方权"/>
    <m/>
    <x v="0"/>
    <s v="新客户新业务"/>
    <s v="审计"/>
    <s v="内地企业境外投资审计业务"/>
    <s v="2022年法定审计"/>
    <s v="中国"/>
    <s v="佛山"/>
    <m/>
    <m/>
    <m/>
    <m/>
    <s v="国富会计所"/>
    <s v="广东分所/佛山分所"/>
    <x v="6"/>
    <m/>
    <m/>
    <n v="9433.9622641509432"/>
    <n v="10000"/>
    <m/>
    <m/>
    <d v="2023-03-13T00:00:00"/>
    <m/>
    <n v="9433.9622641509432"/>
    <m/>
    <n v="10000"/>
    <s v="否"/>
    <m/>
    <m/>
    <m/>
    <m/>
    <x v="1"/>
    <m/>
    <d v="2023-04-18T00:00:00"/>
    <n v="2023"/>
    <n v="10000"/>
    <m/>
    <n v="0"/>
    <m/>
    <m/>
    <m/>
  </r>
  <r>
    <s v="自主"/>
    <d v="2023-02-22T00:00:00"/>
    <s v="伽玛卫生消毒用品（佛山）有限公司"/>
    <s v="Gamma Sanitary Disinfection Products (Foshan) Co., Ltd"/>
    <s v="外商投资企业"/>
    <s v="伽玛卫生消毒用品（佛山）有限公司"/>
    <s v="Gamma Sanitary Disinfection Products (Foshan) Co., Ltd"/>
    <s v="外商投资企业"/>
    <s v="否"/>
    <s v="否"/>
    <m/>
    <m/>
    <m/>
    <s v="零售Retail"/>
    <n v="4891.6899999999996"/>
    <s v="1000万元（含）至5000万元"/>
    <m/>
    <m/>
    <m/>
    <s v="国富集团内部"/>
    <s v="中国"/>
    <m/>
    <m/>
    <m/>
    <m/>
    <s v="国富会计所广东分所/佛山分所"/>
    <s v="刘方权"/>
    <m/>
    <x v="0"/>
    <s v="老客户老业务"/>
    <s v="审计"/>
    <s v="内地企业境外投资审计业务"/>
    <s v="2022年法定审计"/>
    <s v="中国"/>
    <s v="佛山"/>
    <m/>
    <m/>
    <m/>
    <m/>
    <s v="国富会计所"/>
    <s v="广东分所/佛山分所"/>
    <x v="6"/>
    <m/>
    <m/>
    <n v="20754.716981132075"/>
    <n v="22000"/>
    <m/>
    <m/>
    <d v="2023-02-22T00:00:00"/>
    <m/>
    <n v="20754.716981132075"/>
    <m/>
    <n v="22000"/>
    <s v="否"/>
    <m/>
    <m/>
    <m/>
    <m/>
    <x v="1"/>
    <m/>
    <d v="2023-03-10T00:00:00"/>
    <n v="2023"/>
    <n v="22000"/>
    <m/>
    <n v="0"/>
    <m/>
    <m/>
    <m/>
  </r>
  <r>
    <s v="自主"/>
    <d v="2023-12-04T00:00:00"/>
    <s v="佛山市尼罗建材有限公司"/>
    <s v="Foshan Niro Ceramic Building Material Co.,Ltd."/>
    <s v="外商投资企业"/>
    <s v="佛山市尼罗建材有限公司"/>
    <s v="Foshan Niro Ceramic Building Material Co.,Ltd."/>
    <s v="外商投资企业"/>
    <s v="是"/>
    <s v="否"/>
    <m/>
    <m/>
    <m/>
    <s v="建筑Construction"/>
    <n v="14904.47"/>
    <s v="1亿元（含）至3.65亿元（5000万美元）"/>
    <m/>
    <m/>
    <m/>
    <s v="国富集团内部"/>
    <s v="中国"/>
    <m/>
    <m/>
    <m/>
    <m/>
    <s v="国富会计所广东分所/佛山分所"/>
    <s v="刘方权"/>
    <m/>
    <x v="0"/>
    <s v="老客户老业务"/>
    <s v="审计"/>
    <s v="内地企业境外投资审计业务"/>
    <s v="2023年IFRS审计支持，合作方境外所出具报告"/>
    <s v="中国"/>
    <s v="佛山"/>
    <m/>
    <m/>
    <m/>
    <m/>
    <s v="国富会计所"/>
    <s v="广东分所/佛山分所"/>
    <x v="6"/>
    <m/>
    <m/>
    <n v="103773.58490566038"/>
    <n v="110000"/>
    <m/>
    <m/>
    <d v="2023-12-04T00:00:00"/>
    <s v="合同未标明日期，用系统登记日期"/>
    <n v="103773.58490566038"/>
    <m/>
    <n v="110000"/>
    <s v="否"/>
    <m/>
    <m/>
    <m/>
    <m/>
    <x v="2"/>
    <m/>
    <m/>
    <n v="2024"/>
    <n v="110000"/>
    <m/>
    <n v="0"/>
    <m/>
    <m/>
    <m/>
  </r>
  <r>
    <s v="对内-延续"/>
    <d v="2023-09-25T00:00:00"/>
    <s v="恩坦华汽车零部件（镇江）有限公司"/>
    <s v="Inteva Products Zhenjiang Co., Ltd."/>
    <s v="外商投资企业"/>
    <s v="恩坦华汽车零部件（镇江）有限公司"/>
    <s v="Inteva Products Zhenjiang Co., Ltd."/>
    <s v="外商投资企业"/>
    <s v="否"/>
    <s v="否"/>
    <m/>
    <m/>
    <m/>
    <s v="汽车Automibles "/>
    <n v="95844"/>
    <s v="7.3亿元（含）至36.5亿元（5亿美元）"/>
    <m/>
    <m/>
    <m/>
    <s v="Crowe Global"/>
    <s v="美国"/>
    <s v="Crowe LLP"/>
    <m/>
    <m/>
    <m/>
    <m/>
    <m/>
    <m/>
    <x v="0"/>
    <s v="老客户老业务"/>
    <s v="审计"/>
    <s v="其他境外审计业务"/>
    <s v="2023年美国会计准则审计，根据美国所指令编制底稿，无需出具报告"/>
    <s v="中国"/>
    <s v="江苏镇江"/>
    <m/>
    <m/>
    <m/>
    <m/>
    <s v="国富会计所"/>
    <s v="上海分所"/>
    <x v="4"/>
    <s v="许丽英"/>
    <m/>
    <n v="215180"/>
    <n v="228090.80000000002"/>
    <m/>
    <m/>
    <d v="2023-09-25T00:00:00"/>
    <m/>
    <n v="215180"/>
    <m/>
    <n v="228090.80000000002"/>
    <s v="否"/>
    <m/>
    <m/>
    <m/>
    <m/>
    <x v="2"/>
    <m/>
    <m/>
    <n v="2024"/>
    <n v="228090.80000000002"/>
    <m/>
    <n v="0"/>
    <m/>
    <m/>
    <m/>
  </r>
  <r>
    <s v="对内-延续"/>
    <d v="2023-09-18T00:00:00"/>
    <s v="上海恩坦华汽车门系统有限公司"/>
    <s v="Shanghai Inteva Automotive Door Systems Co., Ltd. "/>
    <s v="外商投资企业"/>
    <s v="上海恩坦华汽车门系统有限公司"/>
    <s v="Shanghai Inteva Automotive Door Systems Co., Ltd. "/>
    <s v="外商投资企业"/>
    <s v="否"/>
    <s v="否"/>
    <m/>
    <m/>
    <m/>
    <s v="汽车Automibles "/>
    <n v="87735"/>
    <s v="7.3亿元（含）至36.5亿元（5亿美元）"/>
    <m/>
    <m/>
    <m/>
    <s v="Crowe Global"/>
    <s v="美国"/>
    <s v="Crowe LLP"/>
    <m/>
    <m/>
    <m/>
    <m/>
    <m/>
    <m/>
    <x v="0"/>
    <s v="老客户老业务"/>
    <s v="审计"/>
    <s v="其他境外审计业务"/>
    <s v="2023年美国会计准则审计，根据美国所指令编制底稿，无需出具报告"/>
    <s v="中国"/>
    <s v="上海"/>
    <m/>
    <m/>
    <m/>
    <m/>
    <s v="国富会计所"/>
    <s v="上海分所"/>
    <x v="4"/>
    <s v="许丽英"/>
    <m/>
    <n v="211660.37735849054"/>
    <n v="224360"/>
    <m/>
    <m/>
    <d v="2023-09-18T00:00:00"/>
    <s v="合同未标明日期，用系统登记日期"/>
    <n v="211660.37735849054"/>
    <m/>
    <n v="224360"/>
    <s v="否"/>
    <m/>
    <m/>
    <m/>
    <m/>
    <x v="2"/>
    <m/>
    <m/>
    <n v="2024"/>
    <n v="224360"/>
    <m/>
    <n v="0"/>
    <m/>
    <m/>
    <m/>
  </r>
  <r>
    <s v="对内-延续"/>
    <d v="2023-01-01T00:00:00"/>
    <s v="北京中盛浩宇文化传播有限公司"/>
    <s v=" Beijing Vast Universe Culture Communication Co., Ltd."/>
    <s v="外商投资企业"/>
    <s v="北京中盛浩宇文化传播有限公司"/>
    <s v=" Beijing Vast Universe Culture Communication Co., Ltd."/>
    <s v="外商投资企业"/>
    <s v="否"/>
    <s v="否"/>
    <m/>
    <m/>
    <m/>
    <s v="专业服务Professional Services"/>
    <n v="426"/>
    <s v="低于500万元"/>
    <m/>
    <m/>
    <m/>
    <s v="Crowe Global"/>
    <s v="新加坡"/>
    <s v="Crowe Horwath First Trust LLP"/>
    <s v=" mabeline.wong "/>
    <m/>
    <s v="mabeline.wong@crowe.sg "/>
    <m/>
    <m/>
    <m/>
    <x v="0"/>
    <s v="老客户老业务"/>
    <s v="审计"/>
    <s v="其他境外审计业务"/>
    <s v="2022年报审计"/>
    <s v="中国"/>
    <s v="北京"/>
    <m/>
    <m/>
    <m/>
    <m/>
    <s v="国富会计所"/>
    <s v="北京执业中心"/>
    <x v="3"/>
    <s v="佟锐"/>
    <m/>
    <n v="47169.811320754714"/>
    <n v="50000"/>
    <m/>
    <m/>
    <d v="2023-01-01T00:00:00"/>
    <s v="合同未标明日期"/>
    <n v="47169.811320754714"/>
    <m/>
    <n v="50000"/>
    <s v="否"/>
    <m/>
    <m/>
    <m/>
    <m/>
    <x v="1"/>
    <m/>
    <d v="2023-02-25T00:00:00"/>
    <n v="2023"/>
    <n v="50000"/>
    <m/>
    <n v="0"/>
    <m/>
    <m/>
    <s v="LC"/>
  </r>
  <r>
    <s v="对内-延续"/>
    <d v="2023-01-01T00:00:00"/>
    <s v="天阶云台万润（修武）房地产开发有限公司"/>
    <s v="Tianjie Yuntai WanRun (Xiuwu) Property Development Co., Ltd"/>
    <s v="外商投资企业"/>
    <s v="天阶云台万润（修武）房地产开发有限公司"/>
    <s v="Tianjie Yuntai WanRun (Xiuwu) Property Development Co., Ltd"/>
    <s v="外商投资企业"/>
    <s v="否"/>
    <s v="否"/>
    <m/>
    <m/>
    <s v="未知收入"/>
    <s v="房地产Real Estate"/>
    <n v="0"/>
    <s v="低于500万元"/>
    <m/>
    <m/>
    <m/>
    <s v="Crowe Global"/>
    <s v="新加坡"/>
    <s v="Crowe Horwath First Trust LLP"/>
    <m/>
    <m/>
    <m/>
    <m/>
    <m/>
    <m/>
    <x v="0"/>
    <s v="老客户老业务"/>
    <s v="审计"/>
    <s v="其他境外审计业务"/>
    <s v="2022年报审计"/>
    <s v="中国"/>
    <s v="河北"/>
    <m/>
    <m/>
    <m/>
    <m/>
    <s v="国富会计所"/>
    <s v="北京执业中心"/>
    <x v="3"/>
    <s v="佟锐"/>
    <m/>
    <n v="15000"/>
    <n v="15900"/>
    <m/>
    <m/>
    <d v="2023-01-01T00:00:00"/>
    <s v="合同未标明日期"/>
    <n v="15000"/>
    <m/>
    <n v="15900"/>
    <s v="否"/>
    <m/>
    <m/>
    <m/>
    <m/>
    <x v="1"/>
    <m/>
    <d v="2023-02-25T00:00:00"/>
    <n v="2023"/>
    <n v="15900"/>
    <m/>
    <n v="0"/>
    <m/>
    <m/>
    <s v="LC"/>
  </r>
  <r>
    <s v="对内-延续"/>
    <d v="2022-12-26T00:00:00"/>
    <s v="世界动物保护协会（英国）北京代表处"/>
    <s v="World Animal Protection Association (UK) Beijing Representative Office"/>
    <s v="外资代表处"/>
    <s v="世界动物保护协会（英国）北京代表处"/>
    <s v="World Animal Protection Association (UK) Beijing Representative Office"/>
    <s v="外资代表处"/>
    <s v="否"/>
    <s v="否"/>
    <m/>
    <m/>
    <m/>
    <s v="非盈利及慈善机构Not for Profit/Charities"/>
    <n v="883.5"/>
    <s v="500万元（含）至1000万元"/>
    <m/>
    <m/>
    <m/>
    <s v="Crowe Global"/>
    <s v="英国"/>
    <s v="Crowe U.K. LLP"/>
    <m/>
    <m/>
    <m/>
    <m/>
    <m/>
    <m/>
    <x v="0"/>
    <s v="老客户老业务"/>
    <s v="审计"/>
    <s v="其他境外审计业务"/>
    <s v="2022年报审计"/>
    <s v="中国"/>
    <s v="北京"/>
    <m/>
    <m/>
    <m/>
    <m/>
    <s v="国富会计所"/>
    <s v="北京执业中心"/>
    <x v="3"/>
    <s v="佟锐"/>
    <m/>
    <n v="28301.886792452828"/>
    <n v="30000"/>
    <m/>
    <m/>
    <d v="2022-12-26T00:00:00"/>
    <s v="合同未标明日期，用系统登记日期"/>
    <n v="28301.886792452828"/>
    <n v="1800"/>
    <n v="31800"/>
    <s v="否"/>
    <m/>
    <m/>
    <m/>
    <m/>
    <x v="1"/>
    <m/>
    <d v="2023-01-25T00:00:00"/>
    <n v="2023"/>
    <n v="31800"/>
    <m/>
    <n v="0"/>
    <m/>
    <m/>
    <s v="LC"/>
  </r>
  <r>
    <s v="对内-延续"/>
    <d v="2023-01-01T00:00:00"/>
    <s v="因福来科技（深圳）有限公司"/>
    <s v="Infoline Technology (Shenzhen) Co., Ltd"/>
    <s v="外商投资企业"/>
    <s v="因福来科技（深圳）有限公司"/>
    <s v="Infoline Technology (Shenzhen) Co., Ltd"/>
    <s v="外商投资企业"/>
    <s v="否"/>
    <s v="否"/>
    <m/>
    <m/>
    <m/>
    <s v="科技与通讯Technology &amp; Telecommunications"/>
    <n v="1663.3"/>
    <s v="1000万元（含）至5000万元"/>
    <m/>
    <m/>
    <m/>
    <s v="Crowe Global"/>
    <s v="马来西亚"/>
    <s v="Crowe Malaysia PLT"/>
    <m/>
    <m/>
    <m/>
    <m/>
    <m/>
    <m/>
    <x v="0"/>
    <s v="老客户老业务"/>
    <s v="审计"/>
    <s v="其他境外审计业务"/>
    <s v="2022年报审计"/>
    <s v="中国"/>
    <s v="深圳"/>
    <m/>
    <m/>
    <m/>
    <m/>
    <s v="国富会计所"/>
    <s v="北京执业中心"/>
    <x v="3"/>
    <s v="佟锐"/>
    <m/>
    <n v="60000"/>
    <n v="63600"/>
    <m/>
    <m/>
    <d v="2023-01-10T00:00:00"/>
    <s v="系统登记日期"/>
    <n v="60000"/>
    <m/>
    <n v="63600"/>
    <s v="否"/>
    <m/>
    <m/>
    <m/>
    <m/>
    <x v="1"/>
    <m/>
    <d v="2023-03-10T00:00:00"/>
    <n v="2023"/>
    <n v="63600"/>
    <m/>
    <n v="0"/>
    <m/>
    <m/>
    <s v="LC"/>
  </r>
  <r>
    <s v="对内-延续"/>
    <d v="2023-01-01T00:00:00"/>
    <s v="河北蒙特费罗导轨有限公司"/>
    <s v="Hebei Monteferro Guide Rails Co., Ltd."/>
    <s v="外商投资企业"/>
    <s v="河北蒙特费罗导轨有限公司"/>
    <s v="Hebei Monteferro Guide Rails Co., Ltd."/>
    <s v="外商投资企业"/>
    <s v="否"/>
    <s v="否"/>
    <m/>
    <m/>
    <m/>
    <s v="制造Manufacturing"/>
    <n v="16844"/>
    <s v="1亿元（含）至3.65亿元（5000万美元）"/>
    <m/>
    <m/>
    <m/>
    <s v="Crowe Global"/>
    <s v="意大利"/>
    <s v="Crowe Bompani"/>
    <s v="Giovanni Paschero "/>
    <m/>
    <s v="g.paschero@crowebompani.it"/>
    <m/>
    <m/>
    <m/>
    <x v="0"/>
    <s v="老客户老业务"/>
    <s v="审计"/>
    <s v="其他境外审计业务"/>
    <s v="2022年报审计"/>
    <s v="中国"/>
    <s v="沧州"/>
    <m/>
    <m/>
    <m/>
    <m/>
    <s v="国富会计所"/>
    <s v="北京执业中心"/>
    <x v="3"/>
    <s v="佟锐"/>
    <m/>
    <n v="47169.811320754714"/>
    <n v="50000"/>
    <m/>
    <m/>
    <d v="2023-03-30T00:00:00"/>
    <s v="合同未标明日期，用系统登记日期"/>
    <n v="47169.811320754714"/>
    <m/>
    <n v="50000"/>
    <s v="否"/>
    <m/>
    <m/>
    <m/>
    <m/>
    <x v="1"/>
    <m/>
    <d v="2023-04-15T00:00:00"/>
    <n v="2023"/>
    <n v="50000"/>
    <m/>
    <n v="0"/>
    <m/>
    <m/>
    <s v="LC"/>
  </r>
  <r>
    <s v="自主"/>
    <d v="2023-01-01T00:00:00"/>
    <s v="北京福泰克环保科技有限公司"/>
    <s v="Beijing Fuel Tech Environmental Technologies Co., Ltd."/>
    <s v="外商投资企业"/>
    <s v="北京福泰克环保科技有限公司"/>
    <s v="Beijing Fuel Tech Environmental Technologies Co., Ltd."/>
    <s v="外商投资企业"/>
    <s v="否"/>
    <s v="否"/>
    <m/>
    <m/>
    <m/>
    <s v="制造Manufacturing"/>
    <n v="2"/>
    <s v="低于500万元"/>
    <m/>
    <m/>
    <m/>
    <s v="国富集团内部"/>
    <s v="中国"/>
    <m/>
    <m/>
    <m/>
    <m/>
    <s v="国富会计所北京执业中心"/>
    <s v="佟锐"/>
    <s v="王佳佳延续业务"/>
    <x v="0"/>
    <s v="老客户老业务"/>
    <s v="审计"/>
    <s v="其他境外审计业务"/>
    <s v="2022年报审计"/>
    <s v="中国"/>
    <s v="北京"/>
    <m/>
    <m/>
    <m/>
    <m/>
    <s v="国富会计所"/>
    <s v="北京执业中心"/>
    <x v="3"/>
    <s v="佟锐"/>
    <m/>
    <n v="25000"/>
    <n v="26500"/>
    <m/>
    <m/>
    <d v="2023-03-30T00:00:00"/>
    <s v="系统登记日期"/>
    <n v="25000"/>
    <m/>
    <n v="26500"/>
    <s v="否"/>
    <m/>
    <m/>
    <m/>
    <m/>
    <x v="1"/>
    <m/>
    <d v="2023-03-15T00:00:00"/>
    <n v="2023"/>
    <n v="26500"/>
    <m/>
    <n v="0"/>
    <m/>
    <m/>
    <s v="LC"/>
  </r>
  <r>
    <s v="自主"/>
    <d v="2023-01-01T00:00:00"/>
    <s v="安比贸易（深圳）有限公司"/>
    <s v="AB Technologies Co., Ltd."/>
    <s v="外商投资企业"/>
    <s v="安比贸易（深圳）有限公司"/>
    <s v="AB Technologies Co., Ltd."/>
    <s v="外商投资企业"/>
    <s v="否"/>
    <s v="否"/>
    <m/>
    <m/>
    <m/>
    <s v="科技与通讯Technology &amp; Telecommunications"/>
    <n v="6880"/>
    <s v="5000万元（含）至1亿元"/>
    <m/>
    <m/>
    <m/>
    <s v="国富集团内部"/>
    <s v="中国"/>
    <m/>
    <m/>
    <m/>
    <m/>
    <s v="国富会计所北京执业中心"/>
    <s v="佟锐"/>
    <s v="王佳佳延续业务"/>
    <x v="0"/>
    <s v="老客户老业务"/>
    <s v="审计"/>
    <s v="其他境外审计业务"/>
    <s v="2022年报审计"/>
    <s v="中国"/>
    <s v="深圳"/>
    <m/>
    <m/>
    <m/>
    <m/>
    <s v="国富会计所"/>
    <s v="北京执业中心"/>
    <x v="3"/>
    <s v="佟锐"/>
    <m/>
    <n v="62000"/>
    <n v="65720"/>
    <m/>
    <m/>
    <d v="2023-03-15T00:00:00"/>
    <s v="系统登记日期"/>
    <n v="62000"/>
    <m/>
    <n v="65720"/>
    <s v="否"/>
    <m/>
    <m/>
    <m/>
    <m/>
    <x v="1"/>
    <m/>
    <d v="2023-03-15T00:00:00"/>
    <n v="2023"/>
    <n v="65720"/>
    <m/>
    <n v="0"/>
    <m/>
    <m/>
    <s v="LC"/>
  </r>
  <r>
    <s v="对内-延续"/>
    <d v="2023-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s v="英国"/>
    <s v="Crowe U.K. LLP"/>
    <s v="Laurence Field "/>
    <s v="International Liaison Partner"/>
    <s v="laurence.field@crowe.co.uk_x000a_+442078427100"/>
    <m/>
    <m/>
    <m/>
    <x v="0"/>
    <s v="老客户老业务"/>
    <s v="审计"/>
    <s v="其他境外审计业务"/>
    <s v="2022年报审计"/>
    <s v="中国"/>
    <s v="深圳"/>
    <m/>
    <m/>
    <m/>
    <m/>
    <s v="国富会计所"/>
    <s v="北京执业中心"/>
    <x v="3"/>
    <s v="佟锐"/>
    <m/>
    <n v="35000"/>
    <n v="37100"/>
    <m/>
    <m/>
    <d v="2023-01-01T00:00:00"/>
    <s v="合同未标明日期"/>
    <n v="35000"/>
    <m/>
    <n v="37100"/>
    <s v="否"/>
    <m/>
    <m/>
    <m/>
    <m/>
    <x v="1"/>
    <m/>
    <d v="2023-04-15T00:00:00"/>
    <n v="2023"/>
    <n v="37100"/>
    <m/>
    <n v="0"/>
    <m/>
    <m/>
    <s v="LC"/>
  </r>
  <r>
    <s v="对内-延续"/>
    <d v="2023-01-01T00:00:00"/>
    <s v="天津峰利蒙瑞特实业有限公司"/>
    <s v="Tianjin Fengli Merit Co., Ltd"/>
    <s v="外商投资企业"/>
    <s v="天津峰利蒙瑞特实业有限公司"/>
    <s v="Tianjin Fengli Merit Co., Ltd"/>
    <s v="外商投资企业"/>
    <s v="否"/>
    <s v="否"/>
    <m/>
    <m/>
    <m/>
    <s v="制造Manufacturing"/>
    <n v="25495"/>
    <s v="1亿元（含）至3.65亿元（5000万美元）"/>
    <m/>
    <m/>
    <m/>
    <s v="Crowe Global"/>
    <s v="意大利"/>
    <s v="Crowe Bompani"/>
    <s v="Giovanni Paschero "/>
    <m/>
    <s v="g.paschero@crowebompani.it"/>
    <m/>
    <m/>
    <m/>
    <x v="0"/>
    <s v="老客户老业务"/>
    <s v="审计"/>
    <s v="其他境外审计业务"/>
    <s v="2022年报审计"/>
    <s v="中国"/>
    <s v="天津"/>
    <m/>
    <m/>
    <m/>
    <m/>
    <s v="国富会计所"/>
    <s v="北京执业中心"/>
    <x v="3"/>
    <s v="佟锐"/>
    <m/>
    <n v="80188.679245283012"/>
    <n v="85000"/>
    <m/>
    <m/>
    <d v="2023-03-27T00:00:00"/>
    <s v="系统登记日期"/>
    <n v="80188.679245283012"/>
    <m/>
    <n v="85000"/>
    <s v="否"/>
    <m/>
    <m/>
    <m/>
    <m/>
    <x v="1"/>
    <m/>
    <d v="2023-04-15T00:00:00"/>
    <n v="2023"/>
    <n v="85000"/>
    <m/>
    <n v="0"/>
    <m/>
    <m/>
    <s v="LC"/>
  </r>
  <r>
    <s v="对内-延续"/>
    <d v="2023-01-01T00:00:00"/>
    <s v="埃赋隆半导体（上海）有限公司"/>
    <s v="Ampleon Semiconductors (Shanghai) Co., Ltd."/>
    <s v="外商投资企业"/>
    <s v="埃赋隆半导体（上海）有限公司"/>
    <s v="Ampleon Semiconductors (Shanghai) Co., Ltd."/>
    <s v="外商投资企业"/>
    <s v="否"/>
    <s v="否"/>
    <m/>
    <m/>
    <m/>
    <s v="专业服务Professional Services"/>
    <n v="10000"/>
    <s v="1亿元（含）至3.65亿元（5000万美元）"/>
    <m/>
    <m/>
    <m/>
    <s v="Crowe Global"/>
    <s v="荷兰"/>
    <s v="Crowe Foederer B.V."/>
    <s v="Hugo Everaerd"/>
    <s v="International Liaison Partner"/>
    <s v="_x000a_h.everaerd@crowefoederer.nl_x000a_+31205646000"/>
    <m/>
    <m/>
    <m/>
    <x v="0"/>
    <s v="老客户老业务"/>
    <s v="财务外包"/>
    <s v="⑦其他"/>
    <s v="2023年财务外包服务：会计，税务"/>
    <s v="中国"/>
    <s v="上海"/>
    <m/>
    <m/>
    <m/>
    <m/>
    <s v="咨询公司"/>
    <s v="北京总部"/>
    <x v="8"/>
    <s v="刘胜春"/>
    <m/>
    <n v="441176.83962264151"/>
    <n v="467647.45"/>
    <m/>
    <m/>
    <d v="2023-01-01T00:00:00"/>
    <s v="估计日期"/>
    <n v="441176.83962264151"/>
    <m/>
    <n v="467647.45"/>
    <s v="否"/>
    <m/>
    <m/>
    <m/>
    <m/>
    <x v="1"/>
    <m/>
    <m/>
    <n v="2023"/>
    <n v="467647.45"/>
    <m/>
    <n v="0"/>
    <m/>
    <m/>
    <m/>
  </r>
  <r>
    <s v="对内-延续"/>
    <d v="2023-01-01T00:00:00"/>
    <s v="北京声航软件开发有限公司"/>
    <s v="Beijing SoundHound Software Developmets Co.,Ltd"/>
    <s v="外商投资企业"/>
    <s v="北京声航软件开发有限公司"/>
    <s v="Beijing SoundHound Software Developmets Co.,Ltd"/>
    <s v="外商投资企业"/>
    <s v="否"/>
    <s v="否"/>
    <m/>
    <m/>
    <m/>
    <s v="专业服务Professional Services"/>
    <n v="800"/>
    <s v="500万元（含）至1000万元"/>
    <m/>
    <m/>
    <m/>
    <s v="Crowe Global"/>
    <s v="美国"/>
    <s v="Crowe LLP"/>
    <s v="William Brewer"/>
    <s v="International Liaison Partner"/>
    <s v="bill.brewer@crowe.com_x000a_+12163165985"/>
    <m/>
    <m/>
    <m/>
    <x v="0"/>
    <s v="老客户老业务"/>
    <s v="财务外包"/>
    <m/>
    <s v="会计，税务，薪酬"/>
    <s v="中国"/>
    <s v="北京"/>
    <m/>
    <m/>
    <m/>
    <m/>
    <s v="咨询公司"/>
    <s v="北京总部"/>
    <x v="8"/>
    <s v="刘胜春"/>
    <m/>
    <n v="305097.45283018867"/>
    <n v="323403.3"/>
    <m/>
    <m/>
    <d v="2023-01-01T00:00:00"/>
    <s v="估计日期"/>
    <n v="305097.45283018867"/>
    <m/>
    <n v="323403.3"/>
    <s v="否"/>
    <m/>
    <m/>
    <m/>
    <m/>
    <x v="1"/>
    <m/>
    <m/>
    <n v="2023"/>
    <n v="323403.3"/>
    <m/>
    <n v="0"/>
    <m/>
    <m/>
    <m/>
  </r>
  <r>
    <s v="对内-延续"/>
    <d v="2023-01-01T00:00:00"/>
    <s v="北京尤尼康环球科技有限公司"/>
    <s v="Beijing UNICOM Global Technology Co. Ltd."/>
    <s v="外商投资企业"/>
    <s v="北京尤尼康环球科技有限公司"/>
    <s v="Beijing UNICOM Global Technology Co. Ltd."/>
    <s v="外商投资企业"/>
    <s v="否"/>
    <s v="否"/>
    <m/>
    <m/>
    <m/>
    <s v="专业服务Professional Services"/>
    <n v="2000"/>
    <s v="1000万元（含）至5000万元"/>
    <m/>
    <m/>
    <m/>
    <s v="Crowe Global"/>
    <s v="美国"/>
    <s v="Crowe LLP"/>
    <s v="William Brewer"/>
    <s v="International Liaison Partner"/>
    <s v="bill.brewer@crowe.com_x000a_+12163165985"/>
    <m/>
    <m/>
    <m/>
    <x v="0"/>
    <s v="老客户老业务"/>
    <s v="财务外包"/>
    <m/>
    <s v="2023年财务外包：会计，税务"/>
    <s v="中国"/>
    <s v="北京"/>
    <m/>
    <m/>
    <m/>
    <m/>
    <s v="咨询公司"/>
    <s v="北京总部"/>
    <x v="8"/>
    <s v="刘胜春"/>
    <m/>
    <n v="233330.55660377358"/>
    <n v="247330.39"/>
    <m/>
    <m/>
    <d v="2023-01-01T00:00:00"/>
    <s v="估计日期"/>
    <n v="233330.55660377358"/>
    <m/>
    <n v="247330.39"/>
    <s v="否"/>
    <m/>
    <m/>
    <m/>
    <m/>
    <x v="1"/>
    <m/>
    <m/>
    <n v="2023"/>
    <n v="247330.39"/>
    <m/>
    <n v="0"/>
    <m/>
    <m/>
    <m/>
  </r>
  <r>
    <s v="对内-延续"/>
    <d v="2023-01-01T00:00:00"/>
    <s v="贝纳得（济南）清洁技术有限公司"/>
    <s v="Benetech Jinan Clean Tech Co., Ltd"/>
    <s v="外商投资企业"/>
    <s v="贝纳得（济南）清洁技术有限公司"/>
    <s v="Benetech Jinan Clean Tech Co., Ltd"/>
    <s v="外商投资企业"/>
    <s v="否"/>
    <s v="否"/>
    <m/>
    <m/>
    <m/>
    <s v="制造Manufacturing"/>
    <n v="150"/>
    <s v="低于500万元"/>
    <m/>
    <m/>
    <m/>
    <s v="Crowe Global"/>
    <s v="美国"/>
    <s v="Crowe LLP"/>
    <s v="William Brewer"/>
    <s v="International Liaison Partner"/>
    <s v="bill.brewer@crowe.com_x000a_+12163165985"/>
    <m/>
    <m/>
    <m/>
    <x v="0"/>
    <s v="老客户老业务"/>
    <s v="财务外包"/>
    <m/>
    <s v="2023年财务外包：会计，税务"/>
    <s v="中国"/>
    <s v="济南"/>
    <m/>
    <m/>
    <m/>
    <m/>
    <s v="咨询公司"/>
    <s v="北京总部"/>
    <x v="8"/>
    <s v="刘胜春"/>
    <m/>
    <n v="100477.89"/>
    <n v="106506.56"/>
    <m/>
    <m/>
    <d v="2023-01-01T00:00:00"/>
    <s v="估计日期"/>
    <n v="100477.89"/>
    <m/>
    <n v="106506.56"/>
    <s v="否"/>
    <m/>
    <m/>
    <m/>
    <m/>
    <x v="1"/>
    <m/>
    <m/>
    <n v="2023"/>
    <n v="106506.56"/>
    <m/>
    <n v="0"/>
    <m/>
    <m/>
    <m/>
  </r>
  <r>
    <s v="对内-延续"/>
    <d v="2023-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s v="英国"/>
    <s v="Crowe U.K. LLP"/>
    <s v="Laurence Field "/>
    <s v="International Liaison Partner"/>
    <s v="laurence.field@crowe.co.uk_x000a_+442078427100"/>
    <m/>
    <m/>
    <m/>
    <x v="0"/>
    <s v="老客户新业务"/>
    <s v="其他"/>
    <s v="⑦其他"/>
    <s v="监事变更"/>
    <s v="中国"/>
    <s v="深圳"/>
    <m/>
    <m/>
    <m/>
    <m/>
    <s v="咨询公司"/>
    <s v="北京总部"/>
    <x v="8"/>
    <s v="刘胜春"/>
    <m/>
    <n v="5000"/>
    <n v="5300"/>
    <m/>
    <m/>
    <d v="2023-01-01T00:00:00"/>
    <s v="估计日期"/>
    <n v="5000"/>
    <m/>
    <n v="5300"/>
    <s v="否"/>
    <m/>
    <m/>
    <m/>
    <m/>
    <x v="1"/>
    <m/>
    <m/>
    <n v="2023"/>
    <n v="5300"/>
    <m/>
    <n v="0"/>
    <m/>
    <m/>
    <m/>
  </r>
  <r>
    <s v="自主"/>
    <d v="2023-01-01T00:00:00"/>
    <s v="博移科技（上海）有限公司"/>
    <s v="BOA Technology (Shanghai) Ltd."/>
    <s v="外商投资企业"/>
    <s v="博移科技（上海）有限公司"/>
    <s v="BOA Technology (Shanghai) Ltd."/>
    <s v="外商投资企业"/>
    <s v="否"/>
    <s v="否"/>
    <m/>
    <m/>
    <s v="清算"/>
    <s v="纺织业Textile"/>
    <n v="0"/>
    <s v="低于500万元"/>
    <m/>
    <m/>
    <m/>
    <s v="其他合作单位"/>
    <s v="中国"/>
    <m/>
    <m/>
    <m/>
    <m/>
    <s v="Klaus Chen"/>
    <s v="Klaus Chen"/>
    <m/>
    <x v="0"/>
    <s v="老客户老业务"/>
    <s v="其他"/>
    <m/>
    <s v="海关报关数据协助"/>
    <s v="中国"/>
    <s v="上海"/>
    <m/>
    <m/>
    <m/>
    <m/>
    <s v="咨询公司"/>
    <s v="北京总部"/>
    <x v="8"/>
    <s v="刘胜春"/>
    <m/>
    <n v="6043.5283018867922"/>
    <n v="6406.14"/>
    <m/>
    <m/>
    <d v="2023-01-01T00:00:00"/>
    <s v="估计日期"/>
    <n v="6043.5283018867922"/>
    <m/>
    <n v="6406.14"/>
    <s v="否"/>
    <m/>
    <m/>
    <m/>
    <m/>
    <x v="1"/>
    <m/>
    <m/>
    <n v="2023"/>
    <n v="6406.14"/>
    <m/>
    <n v="0"/>
    <m/>
    <m/>
    <m/>
  </r>
  <r>
    <s v="自主"/>
    <d v="2023-01-01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m/>
    <m/>
    <m/>
    <s v="国富集团内部"/>
    <s v="中国"/>
    <m/>
    <m/>
    <m/>
    <m/>
    <s v="咨询公司"/>
    <s v="刘胜春"/>
    <m/>
    <x v="0"/>
    <s v="老客户新业务"/>
    <s v="财务外包"/>
    <m/>
    <s v="会计，税务，薪酬"/>
    <s v="中国"/>
    <s v="北京"/>
    <m/>
    <m/>
    <m/>
    <m/>
    <s v="咨询公司"/>
    <s v="北京总部"/>
    <x v="8"/>
    <s v="刘胜春"/>
    <m/>
    <n v="114956.24528301886"/>
    <n v="121853.62"/>
    <m/>
    <m/>
    <d v="2023-01-01T00:00:00"/>
    <s v="估计日期"/>
    <n v="114956.24528301886"/>
    <m/>
    <n v="121853.62"/>
    <s v="否"/>
    <m/>
    <m/>
    <m/>
    <m/>
    <x v="1"/>
    <m/>
    <m/>
    <n v="2023"/>
    <n v="121853.62"/>
    <m/>
    <n v="0"/>
    <m/>
    <m/>
    <m/>
  </r>
  <r>
    <s v="对内-延续"/>
    <d v="2023-01-01T00:00:00"/>
    <s v="巨溪商务信息咨询（上海）有限公司"/>
    <s v="Global Collect Services China Limited"/>
    <s v="外商投资企业"/>
    <s v="巨溪商务信息咨询（上海）有限公司"/>
    <s v="Global Collect Services China Limited"/>
    <s v="外商投资企业"/>
    <s v="否"/>
    <s v="否"/>
    <m/>
    <m/>
    <m/>
    <s v="专业服务Professional Services"/>
    <n v="2000"/>
    <s v="1000万元（含）至5000万元"/>
    <m/>
    <m/>
    <m/>
    <s v="Crowe Global"/>
    <s v="澳大利亚"/>
    <s v="Crowe Australasia"/>
    <s v="Anthony Patrk"/>
    <s v="International Liaison Partner"/>
    <s v="Anthony.Patrk@crowe.com.au_x000a_+61415906680"/>
    <m/>
    <m/>
    <m/>
    <x v="0"/>
    <s v="老客户老业务"/>
    <s v="财务外包"/>
    <m/>
    <s v="2023年财务外包：会计，税务"/>
    <s v="中国"/>
    <s v="上海"/>
    <m/>
    <m/>
    <m/>
    <m/>
    <s v="咨询公司"/>
    <s v="北京总部"/>
    <x v="8"/>
    <s v="刘胜春"/>
    <m/>
    <n v="187172.22641509434"/>
    <n v="198402.56"/>
    <m/>
    <m/>
    <d v="2023-01-01T00:00:00"/>
    <s v="估计日期"/>
    <n v="187172.22641509434"/>
    <m/>
    <n v="198402.56"/>
    <s v="否"/>
    <m/>
    <m/>
    <m/>
    <m/>
    <x v="1"/>
    <m/>
    <m/>
    <n v="2023"/>
    <n v="198402.56"/>
    <m/>
    <n v="0"/>
    <m/>
    <m/>
    <m/>
  </r>
  <r>
    <s v="自主"/>
    <d v="2023-01-01T00:00:00"/>
    <s v="齐思工业设计咨询（上海）有限公司"/>
    <s v="TEAMS Design Consulting (Shanghai) Co., Ltd."/>
    <s v="外商投资企业"/>
    <s v="齐思工业设计咨询（上海）有限公司"/>
    <s v="TEAMS Design Consulting (Shanghai) Co., Ltd."/>
    <s v="外商投资企业"/>
    <s v="否"/>
    <s v="否"/>
    <m/>
    <m/>
    <m/>
    <s v="专业服务Professional Services"/>
    <n v="900"/>
    <s v="500万元（含）至1000万元"/>
    <m/>
    <m/>
    <m/>
    <s v="国富集团内部"/>
    <s v="中国"/>
    <m/>
    <m/>
    <m/>
    <m/>
    <s v="咨询公司"/>
    <s v="刘胜春"/>
    <m/>
    <x v="0"/>
    <s v="老客户老业务"/>
    <s v="财务外包"/>
    <m/>
    <s v="2023年财务外包：会计，税务"/>
    <s v="中国"/>
    <s v="上海"/>
    <m/>
    <m/>
    <m/>
    <m/>
    <s v="咨询公司"/>
    <s v="北京总部"/>
    <x v="8"/>
    <s v="刘胜春"/>
    <m/>
    <n v="201886.79245283018"/>
    <n v="214000"/>
    <m/>
    <m/>
    <d v="2023-01-01T00:00:00"/>
    <s v="估计日期"/>
    <n v="201886.79245283018"/>
    <m/>
    <n v="214000"/>
    <s v="否"/>
    <m/>
    <m/>
    <m/>
    <m/>
    <x v="1"/>
    <m/>
    <m/>
    <n v="2023"/>
    <n v="214000"/>
    <m/>
    <n v="0"/>
    <m/>
    <m/>
    <m/>
  </r>
  <r>
    <s v="对内-延续"/>
    <d v="2023-01-01T00:00:00"/>
    <s v="数维知识产权咨询（上海）有限责任公司"/>
    <s v="Ebrand Service Shanghai Co., Ltd"/>
    <s v="外商投资企业"/>
    <s v="数维知识产权咨询（上海）有限责任公司"/>
    <s v="Ebrand Service Shanghai Co., Ltd"/>
    <s v="外商投资企业"/>
    <s v="否"/>
    <s v="否"/>
    <m/>
    <m/>
    <m/>
    <s v="专业服务Professional Services"/>
    <n v="100"/>
    <s v="低于500万元"/>
    <m/>
    <m/>
    <m/>
    <s v="Crowe Global"/>
    <s v="德国"/>
    <s v="Crowe BPG"/>
    <s v="Andreas Hoffmann"/>
    <s v="Partner"/>
    <s v="hoffmann@crowe-bpg.de_x000a_+492151508464"/>
    <m/>
    <m/>
    <m/>
    <x v="0"/>
    <s v="老客户老业务"/>
    <s v="财务外包"/>
    <m/>
    <s v="2023年财务外包：会计，税务，薪酬"/>
    <s v="中国"/>
    <s v="上海"/>
    <m/>
    <m/>
    <m/>
    <m/>
    <s v="咨询公司"/>
    <s v="北京总部"/>
    <x v="8"/>
    <s v="刘胜春"/>
    <m/>
    <n v="10576.179245283018"/>
    <n v="11210.75"/>
    <m/>
    <m/>
    <d v="2023-01-01T00:00:00"/>
    <s v="估计日期"/>
    <n v="10576.179245283018"/>
    <m/>
    <n v="11210.75"/>
    <s v="否"/>
    <m/>
    <m/>
    <m/>
    <m/>
    <x v="1"/>
    <m/>
    <m/>
    <n v="2023"/>
    <n v="11210.75"/>
    <m/>
    <n v="0"/>
    <m/>
    <m/>
    <m/>
  </r>
  <r>
    <s v="对内-延续"/>
    <d v="2023-01-01T00:00:00"/>
    <s v="思澎赛企业管理（上海）有限公司"/>
    <s v="Spencer Stuart Star Enterprise Management Co., Ltd."/>
    <s v="外商投资企业"/>
    <s v="思澎赛企业管理（上海）有限公司"/>
    <s v="Spencer Stuart Star Enterprise Management Co., Ltd."/>
    <s v="外商投资企业"/>
    <s v="否"/>
    <s v="否"/>
    <m/>
    <m/>
    <m/>
    <s v="专业服务Professional Services"/>
    <n v="1916"/>
    <s v="1000万元（含）至5000万元"/>
    <m/>
    <m/>
    <m/>
    <s v="Crowe Global"/>
    <s v="香港"/>
    <s v="_x000a_"/>
    <s v="Cyrus Chow"/>
    <s v="International Liaison Partner"/>
    <s v="international.liaison@crowe.hk_x000a_+85228946835"/>
    <m/>
    <m/>
    <m/>
    <x v="0"/>
    <s v="老客户老业务"/>
    <s v="财务外包"/>
    <m/>
    <s v="2023年财务外包：会计，税务"/>
    <s v="中国"/>
    <s v="上海"/>
    <m/>
    <m/>
    <m/>
    <m/>
    <s v="咨询公司"/>
    <s v="北京总部"/>
    <x v="8"/>
    <s v="刘胜春"/>
    <m/>
    <n v="191378.44339622642"/>
    <n v="202861.15000000002"/>
    <m/>
    <m/>
    <d v="2023-01-01T00:00:00"/>
    <s v="估计日期"/>
    <n v="191378.44339622642"/>
    <m/>
    <n v="202861.15000000002"/>
    <s v="否"/>
    <m/>
    <m/>
    <m/>
    <m/>
    <x v="1"/>
    <m/>
    <m/>
    <n v="2023"/>
    <n v="202861.15000000002"/>
    <m/>
    <n v="0"/>
    <m/>
    <m/>
    <m/>
  </r>
  <r>
    <s v="自主"/>
    <d v="2023-01-01T00:00:00"/>
    <s v="星亚智研（北京）咨询有限公司"/>
    <s v="Xingya Zhiyan (Beijing) Consulting Co., Ltd"/>
    <s v="外商投资企业"/>
    <s v="星亚智研（北京）咨询有限公司"/>
    <s v="Xingya Zhiyan (Beijing) Consulting Co., Ltd"/>
    <s v="外商投资企业"/>
    <s v="否"/>
    <s v="否"/>
    <m/>
    <m/>
    <m/>
    <s v="专业服务Professional Services"/>
    <n v="300"/>
    <s v="低于500万元"/>
    <m/>
    <m/>
    <m/>
    <s v="国富集团内部"/>
    <s v="中国"/>
    <m/>
    <m/>
    <m/>
    <m/>
    <s v="咨询公司"/>
    <s v="刘胜春"/>
    <m/>
    <x v="0"/>
    <s v="新客户新业务"/>
    <s v="财务外包"/>
    <m/>
    <s v="2023年财务外包：会计，税务，薪酬"/>
    <s v="中国"/>
    <s v="北京"/>
    <m/>
    <m/>
    <m/>
    <m/>
    <s v="咨询公司"/>
    <s v="北京总部"/>
    <x v="8"/>
    <s v="刘胜春"/>
    <m/>
    <n v="80188.679999999993"/>
    <n v="85000"/>
    <m/>
    <m/>
    <d v="2023-01-01T00:00:00"/>
    <s v="估计日期"/>
    <n v="80188.679999999993"/>
    <m/>
    <n v="85000"/>
    <s v="否"/>
    <m/>
    <m/>
    <m/>
    <m/>
    <x v="1"/>
    <m/>
    <m/>
    <n v="2023"/>
    <n v="85000"/>
    <m/>
    <n v="0"/>
    <m/>
    <m/>
    <m/>
  </r>
  <r>
    <s v="自主"/>
    <d v="2023-01-31T00:00:00"/>
    <s v="宜康医疗保健（亚洲）有限公司"/>
    <s v="Econ Healthcare (Asia) Limited"/>
    <s v="外商投资企业"/>
    <s v="四川光大百龄帮宜康养老服务有限公司"/>
    <s v="Sichuan Guangda Bailingbang Yikang Eldercare Service Co., Ltd."/>
    <s v="外商投资企业"/>
    <s v="否"/>
    <s v="否"/>
    <m/>
    <m/>
    <s v="未出报告，收入预估200万。母公司为新加坡上市公司XSES:EHG"/>
    <s v="医疗Healthcare"/>
    <n v="200"/>
    <s v="低于500万元"/>
    <m/>
    <m/>
    <m/>
    <s v="官网咨询"/>
    <s v="中国"/>
    <m/>
    <m/>
    <m/>
    <m/>
    <s v="国富会计所北京执业中心"/>
    <s v="佟锐"/>
    <m/>
    <x v="0"/>
    <s v="新客户新业务"/>
    <s v="审计"/>
    <s v="其他境外审计业务"/>
    <s v="2022年报审计"/>
    <s v="中国"/>
    <s v="都江堰"/>
    <m/>
    <m/>
    <m/>
    <m/>
    <s v="国富会计所"/>
    <s v="北京执业中心"/>
    <x v="3"/>
    <s v="佟锐"/>
    <m/>
    <n v="60000"/>
    <n v="63600"/>
    <m/>
    <m/>
    <d v="2023-01-01T00:00:00"/>
    <s v="合同未标明日期"/>
    <n v="60000"/>
    <m/>
    <n v="63600"/>
    <s v="否"/>
    <m/>
    <m/>
    <m/>
    <m/>
    <x v="1"/>
    <m/>
    <m/>
    <n v="2023"/>
    <n v="63600"/>
    <m/>
    <n v="0"/>
    <m/>
    <m/>
    <s v="LC"/>
  </r>
  <r>
    <s v="自主"/>
    <d v="2023-02-09T00:00:00"/>
    <s v="埃缔克斯通信科技（北京）有限公司"/>
    <s v="Actix Communication Technology Co., Ltd."/>
    <s v="外商投资企业"/>
    <s v="埃缔克斯通信科技（北京）有限公司"/>
    <s v="Actix Communication Technology Co., Ltd."/>
    <s v="外商投资企业"/>
    <s v="否"/>
    <s v="否"/>
    <m/>
    <m/>
    <m/>
    <s v="科技与通讯Technology &amp; Telecommunications"/>
    <n v="1013"/>
    <s v="1000万元（含）至5000万元"/>
    <s v="RachelLillens Lee &lt;RachelLillens.Lee@amdocs.com&gt;"/>
    <m/>
    <m/>
    <s v="国富集团内部"/>
    <s v="中国"/>
    <m/>
    <m/>
    <m/>
    <m/>
    <s v="咨询公司"/>
    <s v="曹亚萍"/>
    <m/>
    <x v="0"/>
    <s v="老客户老业务"/>
    <s v="审计"/>
    <s v="④其他境外审计业务"/>
    <s v="2022年报审计"/>
    <s v="中国"/>
    <s v="北京"/>
    <m/>
    <m/>
    <m/>
    <m/>
    <s v="国富会计所"/>
    <s v="北京执业中心"/>
    <x v="1"/>
    <s v="刘洵子"/>
    <s v="含税价格"/>
    <n v="48000"/>
    <n v="50880"/>
    <m/>
    <m/>
    <d v="2023-03-01T00:00:00"/>
    <s v="合同未标明日期"/>
    <n v="48000"/>
    <m/>
    <n v="50880"/>
    <s v="否"/>
    <m/>
    <m/>
    <m/>
    <m/>
    <x v="1"/>
    <d v="2023-03-13T00:00:00"/>
    <d v="2023-05-31T00:00:00"/>
    <n v="2023"/>
    <n v="50880"/>
    <s v="增值税专票"/>
    <n v="0"/>
    <m/>
    <m/>
    <s v="OL"/>
  </r>
  <r>
    <s v="对外"/>
    <d v="2023-02-13T00:00:00"/>
    <s v="中国连锁经营协会"/>
    <s v="China Chain Store &amp; Franchise Association (CCFA)"/>
    <s v="其他境内企业"/>
    <s v="中国连锁经营协会"/>
    <s v="China Chain Store &amp; Franchise Association (CCFA)"/>
    <s v="其他境内企业"/>
    <s v="否"/>
    <s v="否"/>
    <m/>
    <m/>
    <s v="未知收入"/>
    <s v="其它Other"/>
    <n v="0"/>
    <s v="低于500万元"/>
    <m/>
    <m/>
    <m/>
    <s v="国富集团内部"/>
    <s v="中国"/>
    <m/>
    <m/>
    <m/>
    <m/>
    <s v="国富会计所北京执业中心"/>
    <s v="魏建红"/>
    <m/>
    <x v="0"/>
    <s v="新客户新业务"/>
    <s v="审计"/>
    <s v="④其他境外审计业务"/>
    <s v="商定程序（支出审计）"/>
    <s v="中国"/>
    <s v="瑞典"/>
    <s v="Crowe Osborne AB"/>
    <s v="Christer Eriksson"/>
    <m/>
    <m/>
    <s v="国富会计所"/>
    <s v="北京执业中心"/>
    <x v="9"/>
    <s v="陈婷"/>
    <s v="我们签的总合同，总合同2.5万欧，给瑞典所分7000欧，分3年支付。需出三份审计报告。"/>
    <n v="181132.0754716981"/>
    <n v="192000"/>
    <s v="EUR"/>
    <n v="25000"/>
    <d v="2023-01-01T00:00:00"/>
    <s v="估计日期"/>
    <n v="181132.0754716981"/>
    <m/>
    <n v="192000"/>
    <s v="否"/>
    <m/>
    <m/>
    <m/>
    <n v="53760"/>
    <x v="3"/>
    <d v="2023-03-01T00:00:00"/>
    <m/>
    <m/>
    <m/>
    <m/>
    <n v="192000"/>
    <m/>
    <m/>
    <s v="OL"/>
  </r>
  <r>
    <s v="对内-首年"/>
    <d v="2023-02-28T00:00:00"/>
    <s v="迪恩机床（中国）有限公司"/>
    <s v="DN Solutions (China) Co., Ltd."/>
    <s v="外商投资企业"/>
    <s v="迪恩机床（中国）有限公司"/>
    <s v="DN Solutions (China) Co., Ltd."/>
    <s v="外商投资企业"/>
    <m/>
    <s v="否"/>
    <m/>
    <m/>
    <m/>
    <s v="制造Manufacturing"/>
    <n v="209456"/>
    <s v="7.3亿元（含）至36.5亿元（5亿美元）"/>
    <m/>
    <m/>
    <m/>
    <s v="Crowe Global"/>
    <s v="韩国"/>
    <s v="Hanul LLC"/>
    <s v="Donggyun Kim "/>
    <m/>
    <s v="dk.kim@hanulac.co.kr"/>
    <m/>
    <m/>
    <m/>
    <x v="1"/>
    <m/>
    <s v="审计"/>
    <m/>
    <s v="2023年报审计,2022年季度审阅"/>
    <m/>
    <s v="烟台"/>
    <m/>
    <m/>
    <m/>
    <m/>
    <s v="国富会计所"/>
    <s v="北京执业中心"/>
    <x v="1"/>
    <s v="刘洵子"/>
    <s v="差旅费和增值税（6%）为预估"/>
    <n v="802210"/>
    <n v="850342.6"/>
    <m/>
    <m/>
    <m/>
    <m/>
    <m/>
    <m/>
    <m/>
    <m/>
    <m/>
    <m/>
    <m/>
    <m/>
    <x v="4"/>
    <m/>
    <m/>
    <m/>
    <m/>
    <m/>
    <n v="0"/>
    <s v="3、报价高，超出客户预期；"/>
    <s v="另，客户长期合作pwc，价格及合作关系方面的考虑"/>
    <s v="OL"/>
  </r>
  <r>
    <s v="对内-首年"/>
    <d v="2023-03-07T00:00:00"/>
    <s v="萨泽拉克上海代表处"/>
    <s v="Sazerac Shanghai RO"/>
    <s v="外资代表处"/>
    <s v="萨泽拉克上海代表处"/>
    <s v="Sazerac Shanghai RO"/>
    <s v="外资代表处"/>
    <s v="否"/>
    <s v="否"/>
    <m/>
    <m/>
    <s v="21年新设立"/>
    <s v="酿酒业"/>
    <n v="0"/>
    <s v="低于500万元"/>
    <s v="gmanns@sazerac.com"/>
    <m/>
    <m/>
    <s v="Crowe Global"/>
    <s v="美国"/>
    <m/>
    <s v="Higgins, Patrick"/>
    <m/>
    <s v="Patrick.Higgins@crowe.com_x000a_+15023381958"/>
    <m/>
    <m/>
    <m/>
    <x v="1"/>
    <m/>
    <s v="审计"/>
    <m/>
    <s v="2022年外资企业代表处费用收支审计"/>
    <m/>
    <s v="上海"/>
    <m/>
    <m/>
    <m/>
    <m/>
    <s v="国富会计所"/>
    <s v="上海分所"/>
    <x v="4"/>
    <m/>
    <s v="含税报价"/>
    <n v="30700"/>
    <n v="32542"/>
    <m/>
    <m/>
    <m/>
    <m/>
    <m/>
    <m/>
    <m/>
    <m/>
    <m/>
    <m/>
    <m/>
    <m/>
    <x v="4"/>
    <m/>
    <m/>
    <m/>
    <m/>
    <m/>
    <n v="0"/>
    <s v="3、报价高，超出客户预期；"/>
    <s v="估计为报价原因"/>
    <s v="OL"/>
  </r>
  <r>
    <s v="自主"/>
    <d v="2023-03-22T00:00:00"/>
    <s v="北京格斯通商贸有限公司"/>
    <m/>
    <s v="外商投资企业"/>
    <s v="北京格斯通商贸有限公司"/>
    <m/>
    <s v="外商投资企业"/>
    <m/>
    <s v="否"/>
    <m/>
    <m/>
    <m/>
    <s v="零售Retail"/>
    <n v="3500"/>
    <s v="1000万元（含）至5000万元"/>
    <s v="gst@gusto.com.cn"/>
    <m/>
    <m/>
    <s v="官网咨询"/>
    <s v="中国"/>
    <m/>
    <m/>
    <m/>
    <m/>
    <m/>
    <m/>
    <m/>
    <x v="1"/>
    <m/>
    <s v="审计"/>
    <m/>
    <s v="2022年报审计、税审"/>
    <m/>
    <s v="北京"/>
    <m/>
    <m/>
    <m/>
    <m/>
    <s v="国富会计所"/>
    <s v="北京执业中心"/>
    <x v="1"/>
    <s v="刘洵子"/>
    <s v="年审4.5万，税审2万"/>
    <n v="42452.83018867924"/>
    <n v="45000"/>
    <m/>
    <m/>
    <m/>
    <m/>
    <m/>
    <m/>
    <m/>
    <m/>
    <m/>
    <m/>
    <m/>
    <m/>
    <x v="4"/>
    <m/>
    <m/>
    <m/>
    <m/>
    <m/>
    <n v="0"/>
    <s v="4、其他，请说明"/>
    <s v="客户通过官网联系，应该只是初步比价"/>
    <s v="OL"/>
  </r>
  <r>
    <s v="自主"/>
    <d v="2023-04-04T00:00:00"/>
    <s v="国富浩华咨询（北京）有限公司"/>
    <s v="Crowe China Consulting"/>
    <s v="国富集团内部"/>
    <s v="博移科技（上海）有限公司"/>
    <s v="BOA Technology (Shanghai) Ltd."/>
    <s v="外商投资企业"/>
    <s v="否"/>
    <s v="否"/>
    <m/>
    <m/>
    <m/>
    <s v="纺织业Textile"/>
    <n v="0"/>
    <s v="低于500万元"/>
    <s v="杨薇"/>
    <s v="财务经理"/>
    <m/>
    <s v="国富集团内部"/>
    <s v="中国"/>
    <m/>
    <m/>
    <m/>
    <m/>
    <s v="咨询公司"/>
    <s v="沈琳"/>
    <m/>
    <x v="0"/>
    <s v="新客户新业务"/>
    <s v="审计"/>
    <s v="④其他境外审计业务"/>
    <s v="2023.3.31时点的清算前审计报告（专项）"/>
    <s v="中国"/>
    <s v="北京"/>
    <m/>
    <m/>
    <m/>
    <m/>
    <s v="国富会计所"/>
    <s v="北京执业中心"/>
    <x v="1"/>
    <s v="刘洵子"/>
    <s v="不含税价格"/>
    <n v="5000"/>
    <n v="5300"/>
    <m/>
    <m/>
    <d v="2023-11-01T00:00:00"/>
    <m/>
    <n v="5000"/>
    <m/>
    <n v="5300"/>
    <s v="否"/>
    <m/>
    <m/>
    <m/>
    <m/>
    <x v="1"/>
    <d v="2023-11-01T00:00:00"/>
    <d v="2023-11-30T00:00:00"/>
    <n v="2023"/>
    <n v="5300"/>
    <s v="增值税发票"/>
    <n v="0"/>
    <m/>
    <m/>
    <s v="OL"/>
  </r>
  <r>
    <s v="对内-首年"/>
    <d v="2023-04-13T00:00:00"/>
    <s v="Union AG"/>
    <s v="Union AG"/>
    <s v="境外企业"/>
    <s v=" 青岛优纽蕾丝有限公司_x000a_青岛优纽花边有限公司"/>
    <s v="Qingdao Youniu Lace Co., Ltd；Qingdao Union Lace Co., Ltd "/>
    <s v="外商投资企业"/>
    <s v="否"/>
    <s v="否"/>
    <m/>
    <m/>
    <m/>
    <s v="纺织业Textile"/>
    <n v="3000"/>
    <s v="1000万元（含）至5000万元"/>
    <m/>
    <m/>
    <m/>
    <s v="Crowe Global"/>
    <s v="瑞士"/>
    <s v="Horwath Alfa GmbH and Alfa Treuhand- und Revisions AG"/>
    <s v="Stanislav Bogdanov "/>
    <s v="Partner"/>
    <s v="stanislav.bogdanov@crowe-alfa.ch_x000a_+41712280928"/>
    <m/>
    <m/>
    <m/>
    <x v="0"/>
    <s v="新客户新业务"/>
    <s v="咨询"/>
    <s v="⑥咨询"/>
    <s v="协助外方董事来华审阅2022年子公司财务报告（主要为翻译）"/>
    <s v="中国"/>
    <s v="山东平度"/>
    <m/>
    <m/>
    <m/>
    <m/>
    <s v="国富会计所"/>
    <s v="北京执业中心"/>
    <x v="1"/>
    <s v="刘洵子"/>
    <s v="按工时报价预估，预计三天"/>
    <n v="26400"/>
    <n v="30457.89"/>
    <m/>
    <m/>
    <d v="2023-05-05T00:00:00"/>
    <m/>
    <n v="25300"/>
    <m/>
    <n v="28866.692800000001"/>
    <s v="否"/>
    <m/>
    <m/>
    <m/>
    <m/>
    <x v="1"/>
    <d v="2023-05-16T00:00:00"/>
    <d v="2023-05-18T00:00:00"/>
    <n v="2023"/>
    <n v="29393.54"/>
    <s v="CABJ2023-2-1-3"/>
    <n v="-526.84720000000016"/>
    <m/>
    <m/>
    <s v="OL"/>
  </r>
  <r>
    <s v="对内-首年"/>
    <d v="2023-04-25T00:00:00"/>
    <s v="Bike Alert Plc "/>
    <s v="Bike Alert Plc "/>
    <s v="境外企业"/>
    <s v="温州革新链轮制造有限公司"/>
    <s v="Wenzhou Gexin Sprocket Manufacturing Co., Ltd. "/>
    <s v="外国企业"/>
    <s v="否"/>
    <s v="否"/>
    <m/>
    <m/>
    <m/>
    <s v="汽车Automibles "/>
    <n v="7500"/>
    <s v="5000万元（含）至1亿元"/>
    <s v="Christophoros Constantinou"/>
    <s v="Chief Financial Officer"/>
    <s v="_x000a_C.constantinou@bikealert.com"/>
    <s v="Crowe Global"/>
    <s v="塞浦路斯"/>
    <s v="Horwath DSP Limited"/>
    <s v="Marios Agathangelou "/>
    <s v="Director"/>
    <s v="marios.a@crowe.com.cy"/>
    <m/>
    <m/>
    <m/>
    <x v="0"/>
    <s v="新客户新业务"/>
    <s v="咨询"/>
    <s v="⑥咨询"/>
    <s v="2023年Q1尽职调查"/>
    <s v="中国"/>
    <s v="浙江瑞安"/>
    <m/>
    <m/>
    <m/>
    <m/>
    <s v="国富会计所"/>
    <s v="北京执业中心"/>
    <x v="1"/>
    <s v="刘洵子"/>
    <s v="含税服务费230515元，差旅费实报实销（另加上税）"/>
    <n v="216000"/>
    <n v="230515.20000000001"/>
    <m/>
    <m/>
    <d v="2023-05-10T00:00:00"/>
    <m/>
    <n v="216000"/>
    <m/>
    <n v="251081.68076799999"/>
    <s v="否"/>
    <m/>
    <m/>
    <m/>
    <m/>
    <x v="1"/>
    <d v="2023-05-22T00:00:00"/>
    <d v="2023-06-21T00:00:00"/>
    <n v="2023"/>
    <n v="251061.68"/>
    <s v="CABJ2023-2-1-4"/>
    <n v="20.000767999998061"/>
    <m/>
    <m/>
    <s v="OL"/>
  </r>
  <r>
    <s v="对外"/>
    <d v="2023-05-10T00:00:00"/>
    <s v="北京国富会计师事务所（特殊普通合伙）"/>
    <s v="Crowe China Certified Pulibc Accountants"/>
    <s v="国富集团内部"/>
    <s v="辽宁时代万恒控股集团有限公司加蓬子公司"/>
    <s v="SociétédesBoisdeLastourvilleTransbois"/>
    <s v="地方国有企业境外实体"/>
    <s v="否"/>
    <s v="否"/>
    <m/>
    <m/>
    <s v="盘点，未知收入"/>
    <s v="专业服务Professional Services"/>
    <n v="0"/>
    <s v="低于500万元"/>
    <m/>
    <m/>
    <m/>
    <s v="国富集团内部"/>
    <s v="加蓬"/>
    <s v="喀麦隆所Okalla Ahanda &amp; Associés"/>
    <s v="Monique Yemeli(oaa@crowe.cm)"/>
    <m/>
    <m/>
    <s v="国富会计所大连分所"/>
    <s v="孙野"/>
    <m/>
    <x v="0"/>
    <s v="新客户新业务"/>
    <s v="执行商定程序"/>
    <s v="⑦其他"/>
    <s v="固定资产和存货盘点"/>
    <s v="加蓬"/>
    <s v="加蓬"/>
    <s v="Okalla Ahanda &amp; Associes"/>
    <s v="Monique Yemeli"/>
    <s v="Focal Point"/>
    <s v="oaadla@gmail.com"/>
    <m/>
    <m/>
    <x v="10"/>
    <m/>
    <s v="9909欧元（含差旅和税）"/>
    <m/>
    <n v="76101.119999999995"/>
    <s v="EUR"/>
    <n v="9909"/>
    <d v="2023-06-14T00:00:00"/>
    <m/>
    <m/>
    <m/>
    <m/>
    <s v="否"/>
    <m/>
    <m/>
    <m/>
    <n v="76101.119999999995"/>
    <x v="1"/>
    <d v="2023-07-01T00:00:00"/>
    <d v="2023-08-31T00:00:00"/>
    <n v="2023"/>
    <m/>
    <m/>
    <n v="0"/>
    <m/>
    <m/>
    <s v="LC"/>
  </r>
  <r>
    <s v="自主"/>
    <d v="2023-05-11T00:00:00"/>
    <s v="英诺斯派化学品（上海）有限公司"/>
    <s v="Innospec Chemicals Shanghai Limited"/>
    <s v="外商投资企业"/>
    <s v="英诺斯派化学品（上海）有限公司"/>
    <s v="Innospec Chemicals Shanghai Limited"/>
    <s v="外商投资企业"/>
    <s v="否"/>
    <s v="否"/>
    <m/>
    <m/>
    <s v="新设"/>
    <s v="化工Chemicals"/>
    <n v="0"/>
    <s v="低于500万元"/>
    <m/>
    <m/>
    <m/>
    <s v="国富集团内部"/>
    <s v="中国"/>
    <m/>
    <m/>
    <m/>
    <m/>
    <s v="国富会计所北京执业中心"/>
    <s v="陈晓玲"/>
    <m/>
    <x v="0"/>
    <s v="老客户老业务"/>
    <s v="验资"/>
    <s v="⑦其他"/>
    <s v="验资业务，两次注资"/>
    <s v="中国"/>
    <s v="上海"/>
    <m/>
    <m/>
    <m/>
    <m/>
    <s v="国富会计所"/>
    <s v="北京执业中心"/>
    <x v="1"/>
    <s v="刘洵子"/>
    <m/>
    <n v="28301.886792452828"/>
    <n v="30000"/>
    <m/>
    <m/>
    <d v="2022-11-07T00:00:00"/>
    <m/>
    <n v="28301.886792452828"/>
    <m/>
    <n v="30000"/>
    <s v="否"/>
    <m/>
    <m/>
    <m/>
    <m/>
    <x v="1"/>
    <d v="2023-05-11T00:00:00"/>
    <s v="2023/11/31"/>
    <n v="2023"/>
    <n v="30000"/>
    <m/>
    <n v="0"/>
    <m/>
    <m/>
    <s v="OL"/>
  </r>
  <r>
    <s v="对内-首年"/>
    <d v="2023-05-17T00:00:00"/>
    <s v="Crowe UAE"/>
    <s v="Crowe UAE"/>
    <s v="境外企业"/>
    <s v="BLACK SAND COMMODITIES FZ-LLC"/>
    <s v="BLACK SAND COMMODITIES FZ-LLC"/>
    <s v="外国企业"/>
    <s v="否"/>
    <s v="否"/>
    <m/>
    <m/>
    <s v="未知收入"/>
    <s v="零售Retail"/>
    <n v="0"/>
    <s v="低于500万元"/>
    <m/>
    <m/>
    <m/>
    <s v="Crowe Global"/>
    <s v="阿联酋"/>
    <s v="Crowe UAE"/>
    <s v="Zayd Maniar"/>
    <s v="International Liaison Partner"/>
    <s v="_x000a_zayd.maniar@crowe.ae_x000a_+97144473951"/>
    <m/>
    <m/>
    <m/>
    <x v="0"/>
    <s v="新客户新业务"/>
    <s v="执行商定程序"/>
    <s v="⑦其他"/>
    <s v="银行函证支持"/>
    <s v="中国"/>
    <s v="上海"/>
    <m/>
    <m/>
    <m/>
    <m/>
    <s v="国富会计所"/>
    <s v="北京执业中心"/>
    <x v="3"/>
    <s v="佟锐"/>
    <s v="小时400元"/>
    <n v="22537.735849056604"/>
    <n v="23890"/>
    <m/>
    <m/>
    <d v="2023-06-01T00:00:00"/>
    <s v="估计日期"/>
    <n v="22537.735849056604"/>
    <m/>
    <n v="23890"/>
    <s v="否"/>
    <m/>
    <m/>
    <m/>
    <m/>
    <x v="1"/>
    <m/>
    <m/>
    <n v="2023"/>
    <n v="23890"/>
    <m/>
    <n v="0"/>
    <m/>
    <m/>
    <s v="OL"/>
  </r>
  <r>
    <s v="自主"/>
    <d v="2023-05-17T00:00:00"/>
    <s v="重庆市长寿区宜康百龄帮养老服务有限公司"/>
    <s v="Chongqing Changshou Yikang Bailingbang Yanjia Eldercare Co., Ltd"/>
    <s v="外商投资企业"/>
    <s v="重庆市长寿区宜康百龄帮养老服务有限公司"/>
    <s v="Chongqing Changshou Yikang Bailingbang Yanjia Eldercare Co., Ltd"/>
    <s v="外商投资企业"/>
    <s v="否"/>
    <s v="否"/>
    <m/>
    <m/>
    <m/>
    <s v="医疗Healthcare"/>
    <n v="250"/>
    <s v="低于500万元"/>
    <m/>
    <m/>
    <m/>
    <s v="官网咨询"/>
    <s v="中国"/>
    <m/>
    <m/>
    <m/>
    <m/>
    <s v="国富会计所北京执业中心"/>
    <s v="佟锐"/>
    <m/>
    <x v="0"/>
    <s v="新客户新业务"/>
    <s v="审计"/>
    <s v="其他境外审计业务"/>
    <s v="2022年报审计"/>
    <s v="中国"/>
    <s v="重庆"/>
    <m/>
    <m/>
    <m/>
    <m/>
    <s v="国富会计所"/>
    <s v="北京执业中心"/>
    <x v="3"/>
    <s v="佟锐"/>
    <m/>
    <n v="127358.49056603773"/>
    <n v="135000"/>
    <m/>
    <m/>
    <d v="2023-05-17T00:00:00"/>
    <m/>
    <n v="127358.49056603773"/>
    <m/>
    <n v="135000"/>
    <s v="否"/>
    <m/>
    <m/>
    <m/>
    <m/>
    <x v="1"/>
    <m/>
    <d v="2023-05-20T00:00:00"/>
    <n v="2023"/>
    <n v="135000"/>
    <m/>
    <n v="0"/>
    <m/>
    <m/>
    <s v="LC"/>
  </r>
  <r>
    <s v="对外"/>
    <d v="2023-06-01T00:00:00"/>
    <s v="中国通商集团有限公司"/>
    <s v="China Infrastructure &amp; Logistics Group Ltd."/>
    <s v="境外上市公司（含港澳台）"/>
    <s v="中国通商集团有限公司"/>
    <s v="China Infrastructure &amp; Logistics Group Ltd."/>
    <s v="境外上市公司（含港澳台）"/>
    <s v="否"/>
    <s v="是"/>
    <s v="香港证交所"/>
    <s v="01719"/>
    <m/>
    <s v="物流Distribution"/>
    <n v="33600.993000000002"/>
    <s v="1亿元（含）至3.65亿元（5000万美元）"/>
    <m/>
    <m/>
    <m/>
    <s v="国富集团内部"/>
    <s v="中国"/>
    <m/>
    <m/>
    <m/>
    <m/>
    <s v="国富会计所湖北分所"/>
    <s v="郑春林"/>
    <m/>
    <x v="0"/>
    <s v="新客户新业务"/>
    <s v="审计"/>
    <s v="内地企业境外上市审计业务"/>
    <s v="合作业务。由境外香港国富出具审计报告，湖北分所提供境内企业协助审计工作。_x000a_"/>
    <s v="中国香港"/>
    <s v="香港"/>
    <s v="国富浩华（香港）会计师事务所有限公司"/>
    <s v="邱学雄"/>
    <s v="合伙人"/>
    <m/>
    <m/>
    <m/>
    <x v="10"/>
    <m/>
    <s v="2023年审计费用共128万港币，双方各占50%，境外企业由香港国富实施审计，合并审计报告出香港国富签署"/>
    <n v="1102188.6792452829"/>
    <n v="1168320"/>
    <s v="HKD"/>
    <n v="1280000"/>
    <d v="2023-06-29T00:00:00"/>
    <m/>
    <n v="1102188.6792452829"/>
    <m/>
    <n v="1168320"/>
    <s v="是"/>
    <s v="国富所湖北分所"/>
    <s v="郑春林"/>
    <n v="584160"/>
    <n v="584160"/>
    <x v="2"/>
    <m/>
    <d v="2024-03-27T00:00:00"/>
    <n v="2024"/>
    <n v="1168320"/>
    <m/>
    <n v="0"/>
    <m/>
    <m/>
    <s v="OL"/>
  </r>
  <r>
    <s v="自主"/>
    <d v="2023-06-09T00:00:00"/>
    <s v="Bike Alert Plc "/>
    <s v="Bike Alert Plc "/>
    <s v="境外企业"/>
    <s v="温州革新链轮制造有限公司"/>
    <s v="Wenzhou Gexin Sprocket Manufacturing Co., Ltd. "/>
    <s v="外国企业"/>
    <s v="否"/>
    <s v="否"/>
    <m/>
    <m/>
    <m/>
    <s v="汽车Automibles "/>
    <n v="7500"/>
    <s v="5000万元（含）至1亿元"/>
    <s v="Christophoros Constantinou"/>
    <s v="Chief Financial Officer"/>
    <s v="_x000a_C.constantinou@bikealert.com"/>
    <s v="国富集团内部"/>
    <s v="中国"/>
    <m/>
    <m/>
    <m/>
    <m/>
    <s v="国富会计所北京执业中心"/>
    <s v="刘洵子"/>
    <m/>
    <x v="0"/>
    <s v="老客户新业务"/>
    <s v="咨询"/>
    <s v="⑥咨询"/>
    <s v="股权转让税务及工商变更登记"/>
    <s v="中国"/>
    <s v="浙江瑞安"/>
    <m/>
    <m/>
    <m/>
    <m/>
    <s v="国富会计所"/>
    <s v="北京执业中心"/>
    <x v="1"/>
    <s v="刘洵子"/>
    <s v="含税服务费46786元，差旅费实报实销（若有，另加上税）"/>
    <n v="43840"/>
    <n v="46786.047999999995"/>
    <m/>
    <m/>
    <d v="2023-04-07T00:00:00"/>
    <m/>
    <n v="43840"/>
    <m/>
    <n v="52748.494399999996"/>
    <s v="否"/>
    <m/>
    <m/>
    <m/>
    <m/>
    <x v="1"/>
    <d v="2023-06-01T00:00:00"/>
    <d v="2023-09-25T00:00:00"/>
    <n v="2023"/>
    <n v="52728.49"/>
    <s v="CABJ2023-2-1-5"/>
    <n v="20.004399999997986"/>
    <m/>
    <m/>
    <s v="OL"/>
  </r>
  <r>
    <s v="对内-首年"/>
    <d v="2023-06-09T00:00:00"/>
    <s v="艾普拉斯（上海）质量检测有限公司 等三家实体 "/>
    <s v="Applus (Shangai) Quality inspection Co, Ltd等3家实体"/>
    <s v="外商投资企业"/>
    <s v="艾普拉斯（上海）质量检测有限公司 等三家实体 "/>
    <s v="Applus (Shangai) Quality inspection Co, Ltd等3家实体"/>
    <s v="外商投资企业"/>
    <s v="否"/>
    <s v="否"/>
    <m/>
    <m/>
    <s v="母公司在西班牙交易所上市"/>
    <s v="专业服务Professional Services"/>
    <n v="18932.01878061"/>
    <s v="1亿元（含）至3.65亿元（5000万美元）"/>
    <m/>
    <m/>
    <m/>
    <s v="Crowe Global"/>
    <s v="西班牙"/>
    <s v="Crowe | Auditoría y Consultoría"/>
    <s v="Agusti Saubi"/>
    <s v="Manager"/>
    <s v="agusti.saubi@crowe.es"/>
    <m/>
    <m/>
    <m/>
    <x v="1"/>
    <m/>
    <s v="审计"/>
    <m/>
    <s v="2024年年审"/>
    <m/>
    <s v="上海、山东"/>
    <m/>
    <m/>
    <m/>
    <m/>
    <s v="国富会计所"/>
    <s v="上海分所"/>
    <x v="4"/>
    <s v="许丽英"/>
    <s v="税6%，不含差旅"/>
    <n v="421200"/>
    <n v="446472"/>
    <m/>
    <m/>
    <m/>
    <m/>
    <m/>
    <m/>
    <m/>
    <m/>
    <m/>
    <m/>
    <m/>
    <m/>
    <x v="4"/>
    <m/>
    <m/>
    <m/>
    <m/>
    <m/>
    <n v="0"/>
    <s v="3、报价高，超出客户预期；"/>
    <m/>
    <s v="OL"/>
  </r>
  <r>
    <s v="对外"/>
    <d v="2023-06-16T00:00:00"/>
    <s v="DURAMITT SDN BHD"/>
    <s v="DURAMITT SDN BHD"/>
    <s v="境外企业"/>
    <s v="DURAMITT SDN BHD"/>
    <s v="DURAMITT SDN BHD"/>
    <s v="境外企业"/>
    <s v="否"/>
    <s v="否"/>
    <m/>
    <m/>
    <s v="(Company No: 200001011540 (514146-K)) 未知收入"/>
    <s v="制造Manufacturing"/>
    <n v="0"/>
    <s v="低于500万元"/>
    <m/>
    <m/>
    <m/>
    <s v="国富集团内部"/>
    <s v="中国"/>
    <m/>
    <m/>
    <m/>
    <m/>
    <s v="国富会计所佛山分所"/>
    <s v="洪祥昀"/>
    <m/>
    <x v="1"/>
    <m/>
    <s v="咨询"/>
    <m/>
    <s v="财务尽调、税务尽调"/>
    <s v="马来西亚"/>
    <s v="槟城"/>
    <s v="Crowe Malaysia PLT"/>
    <s v="Eddy Chan"/>
    <m/>
    <m/>
    <m/>
    <m/>
    <x v="10"/>
    <m/>
    <s v="1. FDD - RM60,000 2. tax due diligence - RM30,000"/>
    <n v="131282.5252456296"/>
    <n v="139159.4767603674"/>
    <s v="RM"/>
    <n v="90000"/>
    <m/>
    <m/>
    <m/>
    <m/>
    <m/>
    <m/>
    <m/>
    <m/>
    <m/>
    <m/>
    <x v="4"/>
    <m/>
    <m/>
    <m/>
    <m/>
    <m/>
    <n v="0"/>
    <s v="4、其他，请说明"/>
    <s v="客户要求报告时间太急，无法合理安排工作"/>
    <s v="LC"/>
  </r>
  <r>
    <s v="对内-首年"/>
    <d v="2023-07-12T00:00:00"/>
    <s v="俄美达（武汉）有限公司  "/>
    <s v="Oemeta (Wuhan) Co., Ltd."/>
    <s v="外商投资企业"/>
    <s v="俄美达（武汉）有限公司  "/>
    <s v="Oemeta (Wuhan) Co., Ltd."/>
    <s v="外商投资企业"/>
    <s v="否"/>
    <s v="否"/>
    <m/>
    <m/>
    <m/>
    <s v="制造Manufacturing"/>
    <n v="7800"/>
    <s v="5000万元（含）至1亿元"/>
    <m/>
    <m/>
    <m/>
    <s v="Crowe Global"/>
    <s v="德国"/>
    <s v="MÖHRLE HAPP LUTHER GmbH"/>
    <s v="Jana Wegner"/>
    <s v="Partner"/>
    <s v="j.wegner@crowe-mhl.de"/>
    <m/>
    <m/>
    <m/>
    <x v="1"/>
    <s v="新客户新业务"/>
    <s v="审计"/>
    <m/>
    <s v="2023年度法定审计、合并审计支持、管理建议书"/>
    <m/>
    <s v="湖北武汉"/>
    <m/>
    <m/>
    <m/>
    <m/>
    <m/>
    <s v="北京执业中心"/>
    <x v="1"/>
    <s v="刘洵子"/>
    <s v="分开报价，差旅费实报实销（若有，另加上税）"/>
    <n v="280000"/>
    <n v="298816"/>
    <m/>
    <m/>
    <m/>
    <m/>
    <m/>
    <m/>
    <m/>
    <m/>
    <m/>
    <m/>
    <m/>
    <m/>
    <x v="4"/>
    <m/>
    <m/>
    <m/>
    <m/>
    <m/>
    <n v="0"/>
    <s v="3、报价高，超出客户预期；"/>
    <m/>
    <s v="OL"/>
  </r>
  <r>
    <s v="自主"/>
    <d v="2023-07-20T00:00:00"/>
    <s v="北京吉欧析创新科技有限责任公司"/>
    <s v="Beijing Geosplit Oil &amp; Gas Field Technology LLC"/>
    <s v="外商投资企业"/>
    <s v="北京吉欧析创新科技有限责任公司"/>
    <s v="Beijing Geosplit Oil &amp; Gas Field Technology LLC"/>
    <s v="外商投资企业"/>
    <s v="否"/>
    <s v="否"/>
    <m/>
    <m/>
    <s v="未知收入"/>
    <s v="科技与通讯Technology &amp; Telecommunications"/>
    <n v="0"/>
    <s v="低于500万元"/>
    <s v="Jenia Gudym"/>
    <s v="运营和项目经理"/>
    <s v="j.gudym@geosplit.org | +8613520854709"/>
    <s v="官网咨询"/>
    <s v="中国"/>
    <m/>
    <m/>
    <m/>
    <m/>
    <m/>
    <m/>
    <m/>
    <x v="1"/>
    <s v="新客户新业务"/>
    <s v="审计"/>
    <m/>
    <s v="2023年法定审计-仅中文报告"/>
    <m/>
    <s v="北京"/>
    <m/>
    <m/>
    <m/>
    <m/>
    <m/>
    <s v="北京执业中心"/>
    <x v="1"/>
    <s v="刘洵子"/>
    <s v="含税价4万"/>
    <n v="37735.849056603773"/>
    <n v="40000"/>
    <m/>
    <m/>
    <m/>
    <m/>
    <m/>
    <m/>
    <m/>
    <m/>
    <m/>
    <m/>
    <m/>
    <m/>
    <x v="4"/>
    <m/>
    <m/>
    <m/>
    <m/>
    <m/>
    <n v="0"/>
    <s v="3、报价高，超出客户预期；"/>
    <s v="网站比价"/>
    <s v="OL"/>
  </r>
  <r>
    <s v="对内-首年"/>
    <d v="2023-08-28T00:00:00"/>
    <s v="汉宜驶物流（宁波）有限公司(公司)"/>
    <s v="Han Express Logistics (Ningbo)Co.,LTD"/>
    <s v="外商投资企业"/>
    <s v="汉宜驶物流（宁波）有限公司(公司)"/>
    <s v="Han Express Logistics (Ningbo)Co.,LTD"/>
    <s v="外商投资企业"/>
    <s v="否"/>
    <s v="否"/>
    <m/>
    <m/>
    <m/>
    <s v="物流Distribution"/>
    <n v="2500"/>
    <s v="1000万元（含）至5000万元"/>
    <m/>
    <m/>
    <m/>
    <s v="Crowe Global"/>
    <s v="韩国"/>
    <s v="Hanul LLC"/>
    <s v="姜承赫"/>
    <s v="Partner"/>
    <s v="sh.kang2@hanulac.co.kr"/>
    <m/>
    <m/>
    <m/>
    <x v="0"/>
    <s v="新客户新业务"/>
    <s v="审计"/>
    <s v="④其他境外审计业务"/>
    <s v="出具23年审报告"/>
    <s v="中国"/>
    <s v="宁波"/>
    <m/>
    <m/>
    <m/>
    <m/>
    <s v="国富会计所"/>
    <s v="北京执业中心"/>
    <x v="3"/>
    <s v="佟锐"/>
    <s v="韩国所要3万中间费。"/>
    <n v="130188.67924528301"/>
    <n v="138000"/>
    <m/>
    <m/>
    <d v="2023-11-22T00:00:00"/>
    <m/>
    <n v="130188.67924528301"/>
    <m/>
    <n v="138000"/>
    <s v="否"/>
    <m/>
    <m/>
    <m/>
    <m/>
    <x v="2"/>
    <m/>
    <d v="2024-02-20T00:00:00"/>
    <n v="2024"/>
    <n v="138000"/>
    <m/>
    <n v="0"/>
    <m/>
    <m/>
    <s v="LC"/>
  </r>
  <r>
    <s v="对内-首年"/>
    <d v="2023-09-12T00:00:00"/>
    <s v="苏州盟倍力贸易有限公司"/>
    <s v="Suzhou Mobility Trading Co., Ltd."/>
    <s v="外商投资企业"/>
    <s v="苏州盟倍力贸易有限公司"/>
    <s v="Suzhou Mobility Trading Co., Ltd."/>
    <s v="外商投资企业"/>
    <s v="否"/>
    <s v="否"/>
    <m/>
    <m/>
    <m/>
    <s v="零售Retail"/>
    <n v="98"/>
    <s v="低于500万元"/>
    <m/>
    <m/>
    <m/>
    <s v="Crowe Global"/>
    <s v="香港"/>
    <s v="Crowe HK"/>
    <s v="Penny Chan "/>
    <s v="Partner"/>
    <s v="penny.chan@crowe.hk"/>
    <m/>
    <m/>
    <m/>
    <x v="0"/>
    <s v="新客户新业务"/>
    <s v="审计"/>
    <s v="④其他境外审计业务"/>
    <s v="审计及集团报告包"/>
    <s v="中国"/>
    <s v="苏州"/>
    <m/>
    <m/>
    <m/>
    <m/>
    <s v="国富会计所"/>
    <s v="北京执业中心"/>
    <x v="3"/>
    <m/>
    <m/>
    <n v="37735.849056603773"/>
    <n v="40000"/>
    <m/>
    <m/>
    <d v="2024-01-01T00:00:00"/>
    <s v="合同未标明日期"/>
    <n v="37735.849056603773"/>
    <m/>
    <n v="40000"/>
    <s v="否"/>
    <m/>
    <m/>
    <m/>
    <m/>
    <x v="2"/>
    <m/>
    <d v="2024-03-25T00:00:00"/>
    <n v="2024"/>
    <n v="40000"/>
    <m/>
    <n v="0"/>
    <m/>
    <m/>
    <m/>
  </r>
  <r>
    <s v="对内-延续"/>
    <d v="2023-10-20T00:00:00"/>
    <s v="联合矿产（广东）有限公司"/>
    <s v="Allied Mineral Products (Guangdong) Co., Ltd."/>
    <s v="外商投资企业"/>
    <s v="联合矿产（广东）有限公司"/>
    <s v="Allied Mineral Products (Guangdong) Co., Ltd."/>
    <s v="外商投资企业"/>
    <s v="否"/>
    <s v="否"/>
    <m/>
    <m/>
    <m/>
    <s v="采掘Extractive Industries"/>
    <n v="15443"/>
    <s v="1亿元（含）至3.65亿元（5000万美元）"/>
    <m/>
    <m/>
    <m/>
    <s v="Crowe Global"/>
    <s v="美国"/>
    <s v="Crowe LLP"/>
    <m/>
    <m/>
    <m/>
    <m/>
    <m/>
    <m/>
    <x v="0"/>
    <s v="老客户老业务"/>
    <s v="审计"/>
    <s v="其他境外审计业务"/>
    <s v="2023年美国会计准则审计"/>
    <s v="中国"/>
    <s v="广州"/>
    <m/>
    <m/>
    <m/>
    <m/>
    <s v="国富会计所"/>
    <s v="上海分所"/>
    <x v="4"/>
    <s v="许丽英"/>
    <m/>
    <n v="110377.35849056604"/>
    <n v="117000"/>
    <m/>
    <m/>
    <d v="2023-10-20T00:00:00"/>
    <m/>
    <n v="110377.35849056604"/>
    <m/>
    <n v="117000"/>
    <s v="否"/>
    <m/>
    <m/>
    <m/>
    <m/>
    <x v="2"/>
    <m/>
    <d v="2024-04-01T00:00:00"/>
    <n v="2024"/>
    <n v="117000"/>
    <m/>
    <n v="0"/>
    <m/>
    <m/>
    <m/>
  </r>
  <r>
    <s v="对内-延续"/>
    <d v="2023-10-20T00:00:00"/>
    <s v="联合矿产（天津）有限公司"/>
    <s v="Allied Mineral Products (Tianjin) Co., Ltd."/>
    <s v="外商投资企业"/>
    <s v="联合矿产（天津）有限公司"/>
    <s v="Allied Mineral Products (Tianjin) Co., Ltd."/>
    <s v="外商投资企业"/>
    <s v="否"/>
    <s v="否"/>
    <m/>
    <m/>
    <m/>
    <s v="采掘Extractive Industries"/>
    <n v="86020"/>
    <s v="7.3亿元（含）至36.5亿元（5亿美元）"/>
    <m/>
    <m/>
    <m/>
    <s v="Crowe Global"/>
    <s v="美国"/>
    <s v="Crowe LLP"/>
    <m/>
    <m/>
    <m/>
    <m/>
    <m/>
    <m/>
    <x v="0"/>
    <s v="老客户老业务"/>
    <s v="审计"/>
    <s v="其他境外审计业务"/>
    <s v="2023年美国会计准则审计"/>
    <s v="中国"/>
    <s v="天津"/>
    <m/>
    <m/>
    <m/>
    <m/>
    <s v="国富会计所"/>
    <s v="上海分所"/>
    <x v="4"/>
    <s v="许丽英"/>
    <m/>
    <n v="301886.79245283018"/>
    <n v="320000"/>
    <m/>
    <m/>
    <d v="2023-10-20T00:00:00"/>
    <m/>
    <n v="301886.79245283018"/>
    <m/>
    <n v="320000"/>
    <s v="否"/>
    <m/>
    <m/>
    <m/>
    <m/>
    <x v="2"/>
    <m/>
    <d v="2024-04-01T00:00:00"/>
    <n v="2024"/>
    <n v="320000"/>
    <m/>
    <n v="0"/>
    <m/>
    <m/>
    <m/>
  </r>
  <r>
    <s v="自主"/>
    <d v="2023-11-15T00:00:00"/>
    <s v="KISAMOS SHIPPING DMCC"/>
    <s v="KISAMOS SHIPPING DMCC"/>
    <s v="境外企业"/>
    <s v="KISAMOS SHIPPING DMCC"/>
    <s v="KISAMOS SHIPPING DMCC"/>
    <s v="外国企业"/>
    <s v="否"/>
    <s v="否"/>
    <m/>
    <m/>
    <s v="未知收入"/>
    <s v="物流Distribution"/>
    <n v="0"/>
    <s v="低于500万元"/>
    <m/>
    <m/>
    <m/>
    <s v="国富集团内部"/>
    <s v="中国"/>
    <m/>
    <m/>
    <m/>
    <m/>
    <s v="国富会计所北京执业中心"/>
    <s v="佟锐"/>
    <m/>
    <x v="0"/>
    <s v="新客户新业务"/>
    <s v="审计"/>
    <s v="其他境外审计业务"/>
    <s v="银行函证支持"/>
    <s v="中国"/>
    <s v="上海"/>
    <m/>
    <m/>
    <m/>
    <m/>
    <s v="国富会计所"/>
    <s v="北京执业中心"/>
    <x v="3"/>
    <s v="佟锐"/>
    <m/>
    <n v="6000"/>
    <n v="6300"/>
    <m/>
    <m/>
    <d v="2023-11-22T00:00:00"/>
    <m/>
    <n v="6000"/>
    <m/>
    <n v="6300"/>
    <s v="否"/>
    <m/>
    <m/>
    <m/>
    <m/>
    <x v="2"/>
    <m/>
    <m/>
    <n v="2024"/>
    <n v="6300"/>
    <m/>
    <n v="0"/>
    <m/>
    <m/>
    <s v="LC"/>
  </r>
  <r>
    <s v="对内-首年"/>
    <d v="2023-12-15T00:00:00"/>
    <s v="Hughes Pittman &amp; Gupton, LLP"/>
    <s v="Hughes Pittman &amp; Gupton, LLP"/>
    <s v="境外企业"/>
    <s v=" HZO, Inc."/>
    <s v=" HZO, Inc."/>
    <s v="外商投资企业"/>
    <s v="否"/>
    <s v="否"/>
    <m/>
    <m/>
    <s v="未知收入"/>
    <s v="制造Manufacturing"/>
    <n v="0"/>
    <s v="低于500万元"/>
    <s v="Sharon Xu"/>
    <m/>
    <m/>
    <s v="Crowe Global"/>
    <s v="美国"/>
    <s v="HPG"/>
    <s v="Colin Gough"/>
    <s v="Partner"/>
    <m/>
    <m/>
    <m/>
    <m/>
    <x v="0"/>
    <s v="新客户新业务"/>
    <s v="执行商定程序"/>
    <s v="⑦其他"/>
    <s v="盘点"/>
    <s v="中国"/>
    <s v="东莞"/>
    <m/>
    <m/>
    <m/>
    <m/>
    <s v="咨询公司"/>
    <s v="北京总部"/>
    <x v="8"/>
    <s v="居娅茜"/>
    <s v="小时费率480元 不含税和差旅"/>
    <n v="4320"/>
    <n v="4612.4207999999999"/>
    <m/>
    <m/>
    <d v="2023-12-20T00:00:00"/>
    <m/>
    <n v="4320"/>
    <m/>
    <n v="4890.2871224999999"/>
    <s v="否"/>
    <m/>
    <m/>
    <m/>
    <m/>
    <x v="2"/>
    <d v="2024-01-01T00:00:00"/>
    <d v="2024-01-01T00:00:00"/>
    <n v="2024"/>
    <n v="4890.2871224999999"/>
    <n v="0"/>
    <n v="0"/>
    <m/>
    <m/>
    <s v="LC"/>
  </r>
  <r>
    <s v="自主"/>
    <d v="2023-10-23T00:00:00"/>
    <s v="思澎赛企业管理（上海）有限公司"/>
    <s v="Spencer Stuart Star Enterprise Management(Shanghai) Co., Ltd."/>
    <s v="外商投资企业"/>
    <s v="思澎赛企业管理（上海）有限公司"/>
    <s v="Spencer Stuart Star Enterprise Management(Shanghai) Co., Ltd."/>
    <s v="外商投资企业"/>
    <s v="否"/>
    <s v="否"/>
    <m/>
    <m/>
    <m/>
    <s v="专业服务Professional Services"/>
    <n v="1916"/>
    <s v="1000万元（含）至5000万元"/>
    <m/>
    <m/>
    <m/>
    <s v="国富集团内部"/>
    <s v="中国"/>
    <m/>
    <m/>
    <m/>
    <m/>
    <s v="咨询公司"/>
    <s v="刘胜春"/>
    <m/>
    <x v="0"/>
    <s v="老客户老业务"/>
    <s v="审计"/>
    <s v="其他境外审计业务"/>
    <s v="2023年报审计"/>
    <s v="中国"/>
    <s v="上海"/>
    <m/>
    <m/>
    <m/>
    <m/>
    <s v="国富会计所"/>
    <s v="北京执业中心"/>
    <x v="3"/>
    <s v="佟锐"/>
    <m/>
    <n v="100000"/>
    <n v="106000"/>
    <m/>
    <m/>
    <d v="2024-01-26T00:00:00"/>
    <m/>
    <n v="100000"/>
    <m/>
    <n v="106000"/>
    <s v="否"/>
    <m/>
    <m/>
    <m/>
    <m/>
    <x v="2"/>
    <m/>
    <d v="2024-05-22T00:00:00"/>
    <n v="2024"/>
    <n v="106000"/>
    <m/>
    <n v="0"/>
    <m/>
    <m/>
    <s v="OL"/>
  </r>
  <r>
    <s v="自主"/>
    <d v="2023-11-15T00:00:00"/>
    <s v="思澎赛企业管理（上海）有限公司"/>
    <s v="Spencer Stuart Star Enterprise Management(Shanghai) Co., Ltd."/>
    <s v="外商投资企业"/>
    <s v="思澎赛企业管理（上海）有限公司"/>
    <s v="Spencer Stuart Star Enterprise Management(Shanghai) Co., Ltd."/>
    <s v="外商投资企业"/>
    <s v="否"/>
    <s v="否"/>
    <m/>
    <m/>
    <m/>
    <s v="专业服务Professional Services"/>
    <n v="1916"/>
    <s v="1000万元（含）至5000万元"/>
    <m/>
    <m/>
    <m/>
    <s v="国富集团内部"/>
    <s v="中国"/>
    <m/>
    <m/>
    <m/>
    <m/>
    <s v="咨询公司"/>
    <s v="刘胜春"/>
    <m/>
    <x v="0"/>
    <s v="老客户老业务"/>
    <s v="审计"/>
    <s v="其他境外审计业务"/>
    <m/>
    <s v="中国"/>
    <m/>
    <m/>
    <m/>
    <m/>
    <m/>
    <s v="国富会计所"/>
    <s v="北京执业中心"/>
    <x v="3"/>
    <s v="佟锐"/>
    <m/>
    <n v="200000"/>
    <n v="212000"/>
    <m/>
    <m/>
    <d v="2023-11-15T00:00:00"/>
    <m/>
    <n v="200000"/>
    <m/>
    <n v="212000"/>
    <s v="否"/>
    <m/>
    <m/>
    <m/>
    <m/>
    <x v="2"/>
    <m/>
    <d v="2024-04-11T00:00:00"/>
    <n v="2024"/>
    <n v="212000"/>
    <m/>
    <n v="0"/>
    <m/>
    <m/>
    <s v="OL"/>
  </r>
  <r>
    <s v="对内-延续"/>
    <d v="2023-12-07T00:00:00"/>
    <s v="世界动物保护协会（英国）北京代表处"/>
    <s v="World Animal Protection Association (UK) Beijing Representative Office"/>
    <s v="外资代表处"/>
    <s v="世界动物保护协会（英国）北京代表处"/>
    <s v="World Animal Protection Association (UK) Beijing Representative Office"/>
    <s v="外资代表处"/>
    <s v="否"/>
    <s v="否"/>
    <m/>
    <m/>
    <m/>
    <s v="非盈利及慈善机构Not for Profit/Charities"/>
    <n v="883.5"/>
    <s v="500万元（含）至1000万元"/>
    <m/>
    <m/>
    <m/>
    <s v="Crowe Global"/>
    <s v="英国"/>
    <s v="Crowe U.K. LLP"/>
    <m/>
    <m/>
    <m/>
    <m/>
    <m/>
    <m/>
    <x v="0"/>
    <s v="老客户老业务"/>
    <s v="审计"/>
    <s v="其他境外审计业务"/>
    <s v="2023年报审计"/>
    <s v="中国"/>
    <s v="北京"/>
    <m/>
    <m/>
    <m/>
    <m/>
    <s v="国富会计所"/>
    <s v="北京执业中心"/>
    <x v="3"/>
    <s v="佟锐"/>
    <m/>
    <n v="28301.886792452828"/>
    <n v="30000"/>
    <m/>
    <m/>
    <d v="2023-12-07T00:00:00"/>
    <s v="合同未标明日期，用系统登记日期"/>
    <n v="28301.886792452828"/>
    <n v="1800"/>
    <n v="31800"/>
    <s v="否"/>
    <m/>
    <m/>
    <m/>
    <m/>
    <x v="2"/>
    <m/>
    <d v="2024-01-10T00:00:00"/>
    <n v="2024"/>
    <n v="31800"/>
    <m/>
    <n v="0"/>
    <m/>
    <m/>
    <s v="LC"/>
  </r>
  <r>
    <s v="对内-延续"/>
    <d v="2023-11-24T00:00:00"/>
    <s v="因福来科技（深圳）有限公司"/>
    <s v="Infoline Technology (Shenzhen) Co., Ltd"/>
    <s v="外商投资企业"/>
    <s v="因福来科技（深圳）有限公司"/>
    <s v="Infoline Technology (Shenzhen) Co., Ltd"/>
    <s v="外商投资企业"/>
    <s v="否"/>
    <s v="否"/>
    <m/>
    <m/>
    <m/>
    <s v="科技与通讯Technology &amp; Telecommunications"/>
    <n v="1663.3"/>
    <s v="1000万元（含）至5000万元"/>
    <m/>
    <m/>
    <m/>
    <s v="Crowe Global"/>
    <s v="马来西亚"/>
    <s v="Crowe Malaysia PLT"/>
    <m/>
    <m/>
    <m/>
    <m/>
    <m/>
    <m/>
    <x v="0"/>
    <s v="老客户老业务"/>
    <s v="审计"/>
    <s v="其他境外审计业务"/>
    <s v="2023年报审计"/>
    <s v="中国"/>
    <s v="深圳"/>
    <m/>
    <m/>
    <m/>
    <m/>
    <s v="国富会计所"/>
    <s v="北京执业中心"/>
    <x v="3"/>
    <s v="佟锐"/>
    <m/>
    <n v="40000"/>
    <n v="42400"/>
    <m/>
    <m/>
    <d v="2023-11-24T00:00:00"/>
    <s v="系统登记日期"/>
    <n v="40000"/>
    <n v="15000"/>
    <n v="58300"/>
    <s v="否"/>
    <m/>
    <m/>
    <m/>
    <m/>
    <x v="2"/>
    <m/>
    <d v="2024-03-27T00:00:00"/>
    <n v="2024"/>
    <n v="58300"/>
    <m/>
    <n v="0"/>
    <m/>
    <m/>
    <s v="LC"/>
  </r>
  <r>
    <s v="对内-延续"/>
    <d v="2024-01-01T00:00:00"/>
    <s v="河北蒙特费罗导轨有限公司"/>
    <s v="Hebei Monteferro Guide Rails Co., Ltd."/>
    <s v="外商投资企业"/>
    <s v="河北蒙特费罗导轨有限公司"/>
    <s v="Hebei Monteferro Guide Rails Co., Ltd."/>
    <s v="外商投资企业"/>
    <s v="否"/>
    <s v="否"/>
    <m/>
    <m/>
    <m/>
    <s v="制造Manufacturing"/>
    <n v="16844"/>
    <s v="1亿元（含）至3.65亿元（5000万美元）"/>
    <m/>
    <m/>
    <m/>
    <s v="Crowe Global"/>
    <s v="意大利"/>
    <s v="Crowe Bompani"/>
    <s v="Giovanni Paschero "/>
    <m/>
    <s v="g.paschero@crowebompani.it"/>
    <m/>
    <m/>
    <m/>
    <x v="0"/>
    <s v="老客户老业务"/>
    <s v="审计"/>
    <s v="其他境外审计业务"/>
    <s v="2023年报审计"/>
    <s v="中国"/>
    <s v="沧州"/>
    <m/>
    <m/>
    <m/>
    <m/>
    <s v="国富会计所"/>
    <s v="北京执业中心"/>
    <x v="3"/>
    <s v="佟锐"/>
    <m/>
    <n v="47169.811320754714"/>
    <n v="50000"/>
    <m/>
    <m/>
    <d v="2024-03-12T00:00:00"/>
    <s v="系统登记日期"/>
    <n v="51886.792452830188"/>
    <m/>
    <n v="55000"/>
    <s v="否"/>
    <m/>
    <m/>
    <m/>
    <m/>
    <x v="2"/>
    <m/>
    <d v="2024-03-20T00:00:00"/>
    <n v="2024"/>
    <n v="55000"/>
    <m/>
    <n v="0"/>
    <m/>
    <m/>
    <s v="LC"/>
  </r>
  <r>
    <s v="自主"/>
    <d v="2024-01-01T00:00:00"/>
    <s v="北京福泰克环保科技有限公司"/>
    <s v="Beijing Fuel Tech Environmental Technologies Co., Ltd."/>
    <s v="外商投资企业"/>
    <s v="北京福泰克环保科技有限公司"/>
    <s v="Beijing Fuel Tech Environmental Technologies Co., Ltd."/>
    <s v="外商投资企业"/>
    <s v="否"/>
    <s v="否"/>
    <m/>
    <m/>
    <m/>
    <s v="制造Manufacturing"/>
    <n v="2"/>
    <s v="低于500万元"/>
    <m/>
    <m/>
    <m/>
    <s v="国富集团内部"/>
    <s v="中国"/>
    <m/>
    <m/>
    <m/>
    <m/>
    <s v="国富会计所北京执业中心"/>
    <s v="佟锐"/>
    <s v="王佳佳延续业务"/>
    <x v="0"/>
    <s v="老客户老业务"/>
    <s v="审计"/>
    <s v="其他境外审计业务"/>
    <s v="2023年报审计"/>
    <s v="中国"/>
    <s v="北京"/>
    <m/>
    <m/>
    <m/>
    <m/>
    <s v="国富会计所"/>
    <s v="北京执业中心"/>
    <x v="3"/>
    <s v="佟锐"/>
    <m/>
    <n v="15000"/>
    <n v="15900"/>
    <m/>
    <m/>
    <d v="2024-03-12T00:00:00"/>
    <s v="系统登记日期"/>
    <n v="15000"/>
    <m/>
    <n v="15900"/>
    <s v="否"/>
    <m/>
    <m/>
    <m/>
    <m/>
    <x v="2"/>
    <m/>
    <d v="2024-04-26T00:00:00"/>
    <n v="2024"/>
    <n v="15900"/>
    <m/>
    <n v="0"/>
    <m/>
    <m/>
    <s v="LC"/>
  </r>
  <r>
    <s v="自主"/>
    <d v="2024-01-01T00:00:00"/>
    <s v="安比贸易（深圳）有限公司"/>
    <s v="AB Technologies Co., Ltd."/>
    <s v="外商投资企业"/>
    <s v="安比贸易（深圳）有限公司"/>
    <s v="AB Technologies Co., Ltd."/>
    <s v="外商投资企业"/>
    <s v="否"/>
    <s v="否"/>
    <m/>
    <m/>
    <m/>
    <s v="科技与通讯Technology &amp; Telecommunications"/>
    <n v="6880"/>
    <s v="5000万元（含）至1亿元"/>
    <m/>
    <m/>
    <m/>
    <s v="国富集团内部"/>
    <s v="中国"/>
    <m/>
    <m/>
    <m/>
    <m/>
    <s v="国富会计所北京执业中心"/>
    <s v="佟锐"/>
    <s v="王佳佳延续业务"/>
    <x v="0"/>
    <s v="老客户老业务"/>
    <s v="审计"/>
    <s v="其他境外审计业务"/>
    <s v="2023年报审计"/>
    <s v="中国"/>
    <s v="深圳"/>
    <m/>
    <m/>
    <m/>
    <m/>
    <s v="国富会计所"/>
    <s v="北京执业中心"/>
    <x v="3"/>
    <s v="佟锐"/>
    <m/>
    <n v="62000"/>
    <n v="65720"/>
    <m/>
    <m/>
    <d v="2024-03-27T00:00:00"/>
    <s v="系统登记日期"/>
    <n v="62000"/>
    <m/>
    <n v="65720"/>
    <s v="否"/>
    <m/>
    <m/>
    <m/>
    <m/>
    <x v="2"/>
    <m/>
    <d v="2024-03-26T00:00:00"/>
    <n v="2024"/>
    <n v="65720"/>
    <m/>
    <n v="0"/>
    <m/>
    <m/>
    <s v="LC"/>
  </r>
  <r>
    <s v="对内-延续"/>
    <d v="2024-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s v="英国"/>
    <s v="Crowe U.K. LLP"/>
    <s v="Laurence Field "/>
    <s v="International Liaison Partner"/>
    <s v="laurence.field@crowe.co.uk_x000a_+442078427100"/>
    <m/>
    <m/>
    <m/>
    <x v="0"/>
    <s v="老客户老业务"/>
    <s v="审计"/>
    <s v="其他境外审计业务"/>
    <s v="2023年报审计"/>
    <s v="中国"/>
    <s v="深圳"/>
    <m/>
    <m/>
    <m/>
    <m/>
    <s v="国富会计所"/>
    <s v="北京执业中心"/>
    <x v="3"/>
    <s v="佟锐"/>
    <m/>
    <n v="35000"/>
    <n v="37100"/>
    <m/>
    <m/>
    <d v="2024-01-01T00:00:00"/>
    <s v="估计日期"/>
    <n v="35000"/>
    <m/>
    <n v="37100"/>
    <s v="否"/>
    <m/>
    <m/>
    <m/>
    <m/>
    <x v="2"/>
    <m/>
    <d v="2024-05-20T00:00:00"/>
    <n v="2024"/>
    <n v="37100"/>
    <m/>
    <n v="0"/>
    <m/>
    <m/>
    <s v="LC"/>
  </r>
  <r>
    <s v="对内-延续"/>
    <d v="2024-01-01T00:00:00"/>
    <s v="天津峰利蒙瑞特实业有限公司"/>
    <s v="Tianjin Fengli Merit Co., Ltd"/>
    <s v="外商投资企业"/>
    <s v="天津峰利蒙瑞特实业有限公司"/>
    <s v="Tianjin Fengli Merit Co., Ltd"/>
    <s v="外商投资企业"/>
    <s v="否"/>
    <s v="否"/>
    <m/>
    <m/>
    <m/>
    <s v="制造Manufacturing"/>
    <n v="25495"/>
    <s v="1亿元（含）至3.65亿元（5000万美元）"/>
    <m/>
    <m/>
    <m/>
    <s v="Crowe Global"/>
    <s v="意大利"/>
    <s v="Crowe Bompani"/>
    <s v="Giovanni Paschero "/>
    <m/>
    <s v="g.paschero@crowebompani.it"/>
    <m/>
    <m/>
    <m/>
    <x v="0"/>
    <s v="老客户老业务"/>
    <s v="审计"/>
    <s v="其他境外审计业务"/>
    <s v="2023年报审计"/>
    <s v="中国"/>
    <s v="天津"/>
    <m/>
    <m/>
    <m/>
    <m/>
    <s v="国富会计所"/>
    <s v="北京执业中心"/>
    <x v="3"/>
    <s v="佟锐"/>
    <m/>
    <n v="75471.698113207545"/>
    <n v="80000"/>
    <m/>
    <m/>
    <d v="2024-03-27T00:00:00"/>
    <s v="系统登记日期"/>
    <n v="75471.698113207545"/>
    <n v="4716.981132075467"/>
    <n v="85000"/>
    <s v="否"/>
    <m/>
    <m/>
    <m/>
    <m/>
    <x v="2"/>
    <m/>
    <d v="2024-04-18T00:00:00"/>
    <n v="2024"/>
    <n v="85000"/>
    <m/>
    <n v="0"/>
    <m/>
    <m/>
    <s v="LC"/>
  </r>
  <r>
    <s v="自主"/>
    <d v="2024-01-01T00:00:00"/>
    <s v="重庆市长寿区宜康百龄帮养老服务有限公司"/>
    <s v="Chongqing Changshou Yikang Bailingbang Yanjia Eldercare Co., Ltd"/>
    <s v="外商投资企业"/>
    <s v="重庆市长寿区宜康百龄帮养老服务有限公司"/>
    <s v="Chongqing Changshou Yikang Bailingbang Yanjia Eldercare Co., Ltd"/>
    <s v="外商投资企业"/>
    <s v="否"/>
    <s v="否"/>
    <m/>
    <m/>
    <m/>
    <s v="医疗Healthcare"/>
    <n v="250"/>
    <s v="低于500万元"/>
    <m/>
    <m/>
    <m/>
    <s v="官网咨询"/>
    <s v="中国"/>
    <m/>
    <m/>
    <m/>
    <m/>
    <s v="国富会计所北京执业中心"/>
    <s v="佟锐"/>
    <m/>
    <x v="0"/>
    <s v="老客户老业务"/>
    <s v="审计"/>
    <s v="其他境外审计业务"/>
    <s v="2023年报审计"/>
    <s v="中国"/>
    <s v="重庆"/>
    <m/>
    <m/>
    <m/>
    <m/>
    <s v="国富会计所"/>
    <s v="北京执业中心"/>
    <x v="3"/>
    <s v="佟锐"/>
    <m/>
    <n v="127358.49056603773"/>
    <n v="135000"/>
    <m/>
    <m/>
    <d v="2024-01-01T00:00:00"/>
    <s v="估计日期"/>
    <n v="127358.49056603773"/>
    <m/>
    <n v="135000"/>
    <s v="否"/>
    <m/>
    <m/>
    <m/>
    <m/>
    <x v="2"/>
    <m/>
    <m/>
    <n v="2024"/>
    <n v="135000"/>
    <m/>
    <n v="0"/>
    <m/>
    <m/>
    <s v="LC"/>
  </r>
  <r>
    <s v="对内-延续"/>
    <d v="2024-01-01T00:00:00"/>
    <s v="埃赋隆半导体（上海）有限公司"/>
    <s v="Ampleon Semiconductors (Shanghai) Co., Ltd."/>
    <s v="外商投资企业"/>
    <s v="埃赋隆半导体（上海）有限公司"/>
    <s v="Ampleon Semiconductors (Shanghai) Co., Ltd."/>
    <s v="外商投资企业"/>
    <s v="否"/>
    <s v="否"/>
    <m/>
    <m/>
    <m/>
    <s v="专业服务Professional Services"/>
    <n v="10000"/>
    <s v="1亿元（含）至3.65亿元（5000万美元）"/>
    <m/>
    <m/>
    <m/>
    <s v="Crowe Global"/>
    <s v="荷兰"/>
    <s v="Crowe Foederer B.V."/>
    <s v="Hugo Everaerd"/>
    <s v="International Liaison Partner"/>
    <s v="_x000a_h.everaerd@crowefoederer.nl_x000a_+31205646000"/>
    <m/>
    <m/>
    <m/>
    <x v="0"/>
    <s v="老客户老业务"/>
    <s v="财务外包"/>
    <s v="⑦其他"/>
    <s v="2024年财务外包服务：会计，税务"/>
    <s v="中国"/>
    <s v="上海"/>
    <m/>
    <m/>
    <m/>
    <m/>
    <s v="咨询公司"/>
    <s v="北京总部"/>
    <x v="8"/>
    <s v="刘胜春"/>
    <m/>
    <n v="216206"/>
    <n v="229179"/>
    <m/>
    <m/>
    <d v="2024-01-01T00:00:00"/>
    <s v="估计日期"/>
    <n v="216206"/>
    <m/>
    <n v="229179"/>
    <s v="否"/>
    <m/>
    <m/>
    <m/>
    <m/>
    <x v="2"/>
    <m/>
    <m/>
    <n v="2024"/>
    <n v="229179"/>
    <m/>
    <n v="0"/>
    <m/>
    <m/>
    <m/>
  </r>
  <r>
    <s v="对内-延续"/>
    <d v="2024-01-01T00:00:00"/>
    <s v="北京声航软件开发有限公司"/>
    <s v="Beijing SoundHound Software Developmets Co.,Ltd"/>
    <s v="外商投资企业"/>
    <s v="北京声航软件开发有限公司"/>
    <s v="Beijing SoundHound Software Developmets Co.,Ltd"/>
    <s v="外商投资企业"/>
    <s v="否"/>
    <s v="否"/>
    <m/>
    <m/>
    <m/>
    <s v="专业服务Professional Services"/>
    <n v="800"/>
    <s v="500万元（含）至1000万元"/>
    <m/>
    <m/>
    <m/>
    <s v="Crowe Global"/>
    <s v="美国"/>
    <s v="Crowe LLP"/>
    <s v="William Brewer"/>
    <s v="International Liaison Partner"/>
    <s v="bill.brewer@crowe.com_x000a_+12163165985"/>
    <m/>
    <m/>
    <m/>
    <x v="0"/>
    <s v="老客户老业务"/>
    <s v="财务外包"/>
    <m/>
    <s v="会计，税务，薪酬"/>
    <s v="中国"/>
    <s v="北京"/>
    <m/>
    <m/>
    <m/>
    <m/>
    <s v="咨询公司"/>
    <s v="北京总部"/>
    <x v="8"/>
    <s v="刘胜春"/>
    <m/>
    <n v="282837"/>
    <n v="299807"/>
    <m/>
    <m/>
    <d v="2024-01-01T00:00:00"/>
    <s v="估计日期"/>
    <n v="282837"/>
    <m/>
    <n v="299807"/>
    <s v="否"/>
    <m/>
    <m/>
    <m/>
    <m/>
    <x v="2"/>
    <m/>
    <m/>
    <n v="2024"/>
    <n v="299807"/>
    <m/>
    <n v="0"/>
    <m/>
    <m/>
    <m/>
  </r>
  <r>
    <s v="对内-延续"/>
    <d v="2024-01-01T00:00:00"/>
    <s v="北京尤尼康环球科技有限公司"/>
    <s v="Beijing UNICOM Global Technology Co. Ltd."/>
    <s v="外商投资企业"/>
    <s v="北京尤尼康环球科技有限公司"/>
    <s v="Beijing UNICOM Global Technology Co. Ltd."/>
    <s v="外商投资企业"/>
    <s v="否"/>
    <s v="否"/>
    <m/>
    <m/>
    <m/>
    <s v="专业服务Professional Services"/>
    <n v="2000"/>
    <s v="1000万元（含）至5000万元"/>
    <m/>
    <m/>
    <m/>
    <s v="Crowe Global"/>
    <s v="美国"/>
    <s v="Crowe LLP"/>
    <s v="William Brewer"/>
    <s v="International Liaison Partner"/>
    <s v="bill.brewer@crowe.com_x000a_+12163165985"/>
    <m/>
    <m/>
    <m/>
    <x v="0"/>
    <s v="老客户老业务"/>
    <s v="财务外包"/>
    <m/>
    <s v="2024年财务外包：会计，税务"/>
    <s v="中国"/>
    <s v="北京"/>
    <m/>
    <m/>
    <m/>
    <m/>
    <s v="咨询公司"/>
    <s v="北京总部"/>
    <x v="8"/>
    <s v="刘胜春"/>
    <m/>
    <n v="311644"/>
    <n v="330343"/>
    <m/>
    <m/>
    <d v="2024-01-01T00:00:00"/>
    <s v="估计日期"/>
    <n v="311644"/>
    <m/>
    <n v="330343"/>
    <s v="否"/>
    <m/>
    <m/>
    <m/>
    <m/>
    <x v="2"/>
    <m/>
    <m/>
    <n v="2024"/>
    <n v="330343"/>
    <m/>
    <n v="0"/>
    <m/>
    <m/>
    <m/>
  </r>
  <r>
    <s v="对内-延续"/>
    <d v="2024-01-01T00:00:00"/>
    <s v="贝纳得（济南）清洁技术有限公司"/>
    <s v="Benetech Jinan Clean Tech Co., Ltd"/>
    <s v="外商投资企业"/>
    <s v="贝纳得（济南）清洁技术有限公司"/>
    <s v="Benetech Jinan Clean Tech Co., Ltd"/>
    <s v="外商投资企业"/>
    <s v="否"/>
    <s v="否"/>
    <m/>
    <m/>
    <m/>
    <s v="制造Manufacturing"/>
    <n v="150"/>
    <s v="低于500万元"/>
    <m/>
    <m/>
    <m/>
    <s v="Crowe Global"/>
    <s v="美国"/>
    <s v="Crowe LLP"/>
    <s v="William Brewer"/>
    <s v="International Liaison Partner"/>
    <s v="bill.brewer@crowe.com_x000a_+12163165985"/>
    <m/>
    <m/>
    <m/>
    <x v="0"/>
    <s v="老客户老业务"/>
    <s v="财务外包"/>
    <m/>
    <s v="2024年财务外包：会计，税务"/>
    <s v="中国"/>
    <s v="济南"/>
    <m/>
    <m/>
    <m/>
    <m/>
    <s v="咨询公司"/>
    <s v="北京总部"/>
    <x v="8"/>
    <s v="刘胜春"/>
    <m/>
    <n v="286281"/>
    <n v="303458"/>
    <m/>
    <m/>
    <d v="2024-01-01T00:00:00"/>
    <s v="估计日期"/>
    <n v="286281"/>
    <m/>
    <n v="303458"/>
    <s v="否"/>
    <m/>
    <m/>
    <m/>
    <m/>
    <x v="2"/>
    <m/>
    <m/>
    <n v="2024"/>
    <n v="303458"/>
    <m/>
    <n v="0"/>
    <m/>
    <m/>
    <m/>
  </r>
  <r>
    <s v="自主"/>
    <d v="2024-01-01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m/>
    <m/>
    <m/>
    <s v="国富集团内部"/>
    <s v="中国"/>
    <m/>
    <m/>
    <m/>
    <m/>
    <s v="咨询公司"/>
    <s v="刘胜春"/>
    <m/>
    <x v="0"/>
    <s v="老客户新业务"/>
    <s v="财务外包"/>
    <m/>
    <s v="会计，税务，薪酬"/>
    <s v="中国"/>
    <s v="北京"/>
    <m/>
    <m/>
    <m/>
    <m/>
    <s v="咨询公司"/>
    <s v="北京总部"/>
    <x v="8"/>
    <s v="刘胜春"/>
    <m/>
    <n v="126616"/>
    <n v="134213"/>
    <m/>
    <m/>
    <d v="2024-01-01T00:00:00"/>
    <s v="估计日期"/>
    <n v="126616"/>
    <m/>
    <n v="134213"/>
    <s v="否"/>
    <m/>
    <m/>
    <m/>
    <m/>
    <x v="2"/>
    <m/>
    <m/>
    <n v="2024"/>
    <n v="134213"/>
    <m/>
    <n v="0"/>
    <m/>
    <m/>
    <m/>
  </r>
  <r>
    <s v="对内-延续"/>
    <d v="2024-01-01T00:00:00"/>
    <s v="巨溪商务信息咨询（上海）有限公司"/>
    <s v="Global Collect Services China Limited"/>
    <s v="外商投资企业"/>
    <s v="巨溪商务信息咨询（上海）有限公司"/>
    <s v="Global Collect Services China Limited"/>
    <s v="外商投资企业"/>
    <s v="否"/>
    <s v="否"/>
    <m/>
    <m/>
    <m/>
    <s v="专业服务Professional Services"/>
    <n v="2000"/>
    <s v="1000万元（含）至5000万元"/>
    <m/>
    <m/>
    <m/>
    <s v="Crowe Global"/>
    <s v="澳大利亚"/>
    <s v="Crowe Australasia"/>
    <s v="Anthony Patrk"/>
    <s v="International Liaison Partner"/>
    <s v="Anthony.Patrk@crowe.com.au_x000a_+61415906680"/>
    <m/>
    <m/>
    <m/>
    <x v="0"/>
    <s v="老客户老业务"/>
    <s v="财务外包"/>
    <m/>
    <s v="2024年财务外包：会计，税务"/>
    <s v="中国"/>
    <s v="上海"/>
    <m/>
    <m/>
    <m/>
    <m/>
    <s v="咨询公司"/>
    <s v="北京总部"/>
    <x v="8"/>
    <s v="刘胜春"/>
    <m/>
    <n v="252324"/>
    <n v="267463"/>
    <m/>
    <m/>
    <d v="2024-01-01T00:00:00"/>
    <s v="估计日期"/>
    <n v="252324"/>
    <m/>
    <n v="267463"/>
    <s v="否"/>
    <m/>
    <m/>
    <m/>
    <m/>
    <x v="2"/>
    <m/>
    <m/>
    <n v="2024"/>
    <n v="267463"/>
    <m/>
    <n v="0"/>
    <m/>
    <m/>
    <m/>
  </r>
  <r>
    <s v="自主"/>
    <d v="2024-01-01T00:00:00"/>
    <s v="齐思工业设计咨询（上海）有限公司"/>
    <s v="TEAMS Design Consulting (Shanghai) Co., Ltd."/>
    <s v="外商投资企业"/>
    <s v="齐思工业设计咨询（上海）有限公司"/>
    <s v="TEAMS Design Consulting (Shanghai) Co., Ltd."/>
    <s v="外商投资企业"/>
    <s v="否"/>
    <s v="否"/>
    <m/>
    <m/>
    <m/>
    <s v="专业服务Professional Services"/>
    <n v="900"/>
    <s v="500万元（含）至1000万元"/>
    <m/>
    <m/>
    <m/>
    <s v="国富集团内部"/>
    <s v="中国"/>
    <m/>
    <m/>
    <m/>
    <m/>
    <s v="咨询公司"/>
    <s v="刘胜春"/>
    <m/>
    <x v="0"/>
    <s v="老客户老业务"/>
    <s v="财务外包"/>
    <m/>
    <s v="2024年财务外包：会计，税务"/>
    <s v="中国"/>
    <s v="上海"/>
    <m/>
    <m/>
    <m/>
    <m/>
    <s v="咨询公司"/>
    <s v="北京总部"/>
    <x v="8"/>
    <s v="刘胜春"/>
    <m/>
    <n v="148584"/>
    <n v="157500"/>
    <m/>
    <m/>
    <d v="2024-01-01T00:00:00"/>
    <s v="估计日期"/>
    <n v="148584"/>
    <m/>
    <n v="157500"/>
    <s v="否"/>
    <m/>
    <m/>
    <m/>
    <m/>
    <x v="2"/>
    <m/>
    <m/>
    <n v="2024"/>
    <n v="157500"/>
    <m/>
    <n v="0"/>
    <m/>
    <m/>
    <m/>
  </r>
  <r>
    <s v="对内-延续"/>
    <d v="2024-01-01T00:00:00"/>
    <s v="数维知识产权咨询（上海）有限责任公司"/>
    <s v="Ebrand Service Shanghai Co., Ltd"/>
    <s v="外商投资企业"/>
    <s v="数维知识产权咨询（上海）有限责任公司"/>
    <s v="Ebrand Service Shanghai Co., Ltd"/>
    <s v="外商投资企业"/>
    <s v="否"/>
    <s v="否"/>
    <m/>
    <m/>
    <m/>
    <s v="专业服务Professional Services"/>
    <n v="100"/>
    <s v="低于500万元"/>
    <m/>
    <m/>
    <m/>
    <s v="Crowe Global"/>
    <s v="德国"/>
    <s v="Crowe BPG"/>
    <s v="Andreas Hoffmann"/>
    <s v="Partner"/>
    <s v="hoffmann@crowe-bpg.de_x000a_+492151508464"/>
    <m/>
    <m/>
    <m/>
    <x v="0"/>
    <s v="老客户老业务"/>
    <s v="财务外包"/>
    <m/>
    <s v="2024年财务外包：会计，税务，薪酬"/>
    <s v="中国"/>
    <s v="上海"/>
    <m/>
    <m/>
    <m/>
    <m/>
    <s v="咨询公司"/>
    <s v="北京总部"/>
    <x v="8"/>
    <s v="刘胜春"/>
    <m/>
    <n v="46837"/>
    <n v="49647"/>
    <m/>
    <m/>
    <d v="2024-01-01T00:00:00"/>
    <s v="估计日期"/>
    <n v="46837"/>
    <m/>
    <n v="49647"/>
    <s v="否"/>
    <m/>
    <m/>
    <m/>
    <m/>
    <x v="2"/>
    <m/>
    <m/>
    <n v="2024"/>
    <n v="49647"/>
    <m/>
    <n v="0"/>
    <m/>
    <m/>
    <m/>
  </r>
  <r>
    <s v="对内-延续"/>
    <d v="2024-01-01T00:00:00"/>
    <s v="思澎赛企业管理（上海）有限公司"/>
    <s v="Spencer Stuart Star Enterprise Management Co., Ltd."/>
    <s v="外商投资企业"/>
    <s v="思澎赛企业管理（上海）有限公司"/>
    <s v="Spencer Stuart Star Enterprise Management Co., Ltd."/>
    <s v="外商投资企业"/>
    <s v="否"/>
    <s v="否"/>
    <m/>
    <m/>
    <m/>
    <s v="专业服务Professional Services"/>
    <n v="1916"/>
    <s v="1000万元（含）至5000万元"/>
    <m/>
    <m/>
    <m/>
    <s v="Crowe Global"/>
    <s v="香港"/>
    <m/>
    <s v="Cyrus Chow"/>
    <s v="International Liaison Partner"/>
    <s v="international.liaison@crowe.hk_x000a_+85228946835"/>
    <m/>
    <m/>
    <m/>
    <x v="0"/>
    <s v="老客户老业务"/>
    <s v="财务外包"/>
    <m/>
    <s v="2024年财务外包：会计，税务"/>
    <s v="中国"/>
    <s v="上海"/>
    <m/>
    <m/>
    <m/>
    <m/>
    <s v="咨询公司"/>
    <s v="北京总部"/>
    <x v="8"/>
    <s v="刘胜春"/>
    <m/>
    <n v="112356"/>
    <n v="119098"/>
    <m/>
    <m/>
    <d v="2024-01-01T00:00:00"/>
    <s v="估计日期"/>
    <n v="112356"/>
    <m/>
    <n v="119098"/>
    <s v="否"/>
    <m/>
    <m/>
    <m/>
    <m/>
    <x v="2"/>
    <m/>
    <m/>
    <n v="2024"/>
    <n v="119098"/>
    <m/>
    <n v="0"/>
    <m/>
    <m/>
    <m/>
  </r>
  <r>
    <s v="自主"/>
    <d v="2024-01-01T00:00:00"/>
    <s v="星亚智研（北京）咨询有限公司"/>
    <s v="Xingya Zhiyan (Beijing) Consulting Co., Ltd"/>
    <s v="外商投资企业"/>
    <s v="星亚智研（北京）咨询有限公司"/>
    <s v="Xingya Zhiyan (Beijing) Consulting Co., Ltd"/>
    <s v="外商投资企业"/>
    <s v="否"/>
    <s v="否"/>
    <m/>
    <m/>
    <m/>
    <s v="专业服务Professional Services"/>
    <n v="300"/>
    <s v="低于500万元"/>
    <m/>
    <m/>
    <m/>
    <s v="国富集团内部"/>
    <s v="中国"/>
    <m/>
    <m/>
    <m/>
    <m/>
    <s v="咨询公司"/>
    <s v="刘胜春"/>
    <m/>
    <x v="0"/>
    <s v="新客户新业务"/>
    <s v="财务外包"/>
    <m/>
    <s v="2024年财务外包：会计，税务，薪酬"/>
    <s v="中国"/>
    <s v="北京"/>
    <m/>
    <m/>
    <m/>
    <m/>
    <s v="咨询公司"/>
    <s v="北京总部"/>
    <x v="8"/>
    <s v="刘胜春"/>
    <m/>
    <n v="79245"/>
    <n v="84000"/>
    <m/>
    <m/>
    <d v="2024-01-01T00:00:00"/>
    <s v="估计日期"/>
    <n v="79245"/>
    <m/>
    <n v="84000"/>
    <s v="否"/>
    <m/>
    <m/>
    <m/>
    <m/>
    <x v="2"/>
    <m/>
    <m/>
    <n v="2024"/>
    <n v="84000"/>
    <m/>
    <n v="0"/>
    <m/>
    <m/>
    <m/>
  </r>
  <r>
    <s v="对内-首年"/>
    <d v="2023-06-16T00:00:00"/>
    <s v="CROWE FST CONSULTING KFT."/>
    <s v="CROWE FST CONSULTING KFT."/>
    <s v="境外企业"/>
    <s v="CROWE FST CONSULTING KFT."/>
    <s v="CROWE FST CONSULTING KFT."/>
    <s v="外国企业"/>
    <s v="否"/>
    <s v="否"/>
    <m/>
    <m/>
    <m/>
    <s v="专业服务Professional Services"/>
    <n v="0"/>
    <m/>
    <m/>
    <m/>
    <m/>
    <s v="Crowe Global"/>
    <s v="匈牙利"/>
    <s v="CROWE FST CONSULTING KFT."/>
    <s v="Ashwani Verma"/>
    <s v="Partner"/>
    <s v=" +36301604222_x000a_ashwani.verma@crowe.hu"/>
    <m/>
    <m/>
    <m/>
    <x v="0"/>
    <s v="新客户新业务"/>
    <s v="财务外包"/>
    <m/>
    <s v="供应商信息录入流程外包"/>
    <s v="中国"/>
    <s v="上海"/>
    <m/>
    <m/>
    <m/>
    <m/>
    <s v="咨询公司"/>
    <s v="北京总部"/>
    <x v="8"/>
    <s v="刘胜春"/>
    <m/>
    <n v="47212"/>
    <n v="50044"/>
    <m/>
    <m/>
    <d v="2024-01-01T00:00:00"/>
    <s v="估计日期"/>
    <n v="47212"/>
    <m/>
    <n v="50044"/>
    <s v="否"/>
    <m/>
    <m/>
    <m/>
    <m/>
    <x v="2"/>
    <m/>
    <m/>
    <n v="2024"/>
    <n v="50044"/>
    <m/>
    <n v="0"/>
    <m/>
    <m/>
    <m/>
  </r>
  <r>
    <s v="对内-首年"/>
    <d v="2024-01-01T00:00:00"/>
    <s v="NEEYAMO, INC"/>
    <s v="NEEYAMO, INC"/>
    <s v="境外企业"/>
    <s v="NEEYAMO, INC"/>
    <s v="NEEYAMO, INC"/>
    <s v="外国企业"/>
    <s v="否"/>
    <s v="否"/>
    <m/>
    <m/>
    <m/>
    <s v="专业服务Professional Services"/>
    <n v="0"/>
    <m/>
    <m/>
    <m/>
    <m/>
    <s v="官网咨询"/>
    <s v="中国"/>
    <m/>
    <m/>
    <m/>
    <m/>
    <m/>
    <m/>
    <m/>
    <x v="0"/>
    <s v="新客户新业务"/>
    <s v="财务外包"/>
    <m/>
    <s v="银行开户"/>
    <s v="中国"/>
    <s v="上海"/>
    <m/>
    <m/>
    <m/>
    <m/>
    <s v="咨询公司"/>
    <s v="北京总部"/>
    <x v="8"/>
    <s v="刘胜春"/>
    <m/>
    <n v="6547.16"/>
    <n v="6939"/>
    <m/>
    <m/>
    <d v="2024-01-01T00:00:00"/>
    <s v="估计日期"/>
    <n v="6547.16"/>
    <m/>
    <n v="6939"/>
    <s v="否"/>
    <m/>
    <m/>
    <m/>
    <m/>
    <x v="2"/>
    <m/>
    <m/>
    <n v="2024"/>
    <n v="6939"/>
    <m/>
    <n v="0"/>
    <m/>
    <m/>
    <m/>
  </r>
  <r>
    <s v="对内-首年"/>
    <d v="2024-01-01T00:00:00"/>
    <s v="尼亚莫企业管理（上海）有限公司"/>
    <s v="Neeyamo Enterprise Management (Shanghai) Co., Ltd."/>
    <s v="外商投资企业"/>
    <s v="尼亚莫企业管理（上海）有限公司"/>
    <s v="Neeyamo Enterprise Management (Shanghai) Co., Ltd."/>
    <s v="外商投资企业"/>
    <s v="否"/>
    <s v="否"/>
    <m/>
    <m/>
    <m/>
    <s v="专业服务Professional Services"/>
    <n v="30"/>
    <s v="低于500万元"/>
    <m/>
    <m/>
    <m/>
    <s v="官网咨询"/>
    <s v="中国"/>
    <m/>
    <m/>
    <m/>
    <m/>
    <s v="咨询公司"/>
    <s v="沈琳"/>
    <m/>
    <x v="0"/>
    <s v="新客户新业务"/>
    <s v="财务外包"/>
    <s v="⑦其他"/>
    <s v="2024年财务外包：会计，税务"/>
    <s v="中国"/>
    <s v="上海"/>
    <m/>
    <m/>
    <m/>
    <m/>
    <s v="咨询公司"/>
    <s v="北京总部"/>
    <x v="8"/>
    <s v="刘胜春"/>
    <m/>
    <n v="33440.85"/>
    <n v="35447.300000000003"/>
    <m/>
    <m/>
    <d v="2024-01-01T00:00:00"/>
    <s v="估计日期"/>
    <n v="33440.85"/>
    <m/>
    <n v="35447.300000000003"/>
    <s v="否"/>
    <m/>
    <m/>
    <m/>
    <m/>
    <x v="2"/>
    <m/>
    <m/>
    <n v="2024"/>
    <n v="35447.300000000003"/>
    <m/>
    <n v="0"/>
    <m/>
    <m/>
    <m/>
  </r>
  <r>
    <s v="自主"/>
    <d v="2024-01-01T00:00:00"/>
    <s v="爱艺德杰（上海）商务咨询有限公司"/>
    <m/>
    <s v="外商投资企业"/>
    <s v="爱艺德杰（上海）商务咨询有限公司"/>
    <m/>
    <s v="外商投资企业"/>
    <s v="否"/>
    <s v="否"/>
    <m/>
    <m/>
    <m/>
    <s v="专业服务Professional Services"/>
    <n v="900"/>
    <s v="500万元（含）至1000万元"/>
    <m/>
    <m/>
    <m/>
    <s v="国富集团内部"/>
    <s v="中国"/>
    <m/>
    <m/>
    <m/>
    <m/>
    <s v="咨询公司"/>
    <s v="刘胜春"/>
    <m/>
    <x v="0"/>
    <s v="新客户新业务"/>
    <s v="财务外包"/>
    <s v="⑦其他"/>
    <s v="2024年财务外包：会计，税务，薪酬"/>
    <s v="中国"/>
    <s v="上海"/>
    <m/>
    <m/>
    <m/>
    <m/>
    <s v="咨询公司"/>
    <s v="北京总部"/>
    <x v="8"/>
    <s v="刘胜春"/>
    <m/>
    <n v="3773.58"/>
    <n v="4000"/>
    <m/>
    <m/>
    <d v="2024-01-01T00:00:00"/>
    <s v="估计日期"/>
    <n v="3773.58"/>
    <m/>
    <n v="4000"/>
    <s v="否"/>
    <m/>
    <m/>
    <m/>
    <m/>
    <x v="2"/>
    <m/>
    <m/>
    <n v="2024"/>
    <n v="4000"/>
    <m/>
    <n v="0"/>
    <m/>
    <m/>
    <m/>
  </r>
  <r>
    <s v="自主"/>
    <d v="2024-01-01T00:00:00"/>
    <s v="漾创采购咨询（东莞市）有限公司"/>
    <m/>
    <s v="外商投资企业"/>
    <s v="漾创采购咨询（东莞市）有限公司"/>
    <m/>
    <s v="外商投资企业"/>
    <s v="否"/>
    <s v="否"/>
    <m/>
    <m/>
    <m/>
    <s v="专业服务Professional Services"/>
    <n v="300"/>
    <s v="低于500万元"/>
    <m/>
    <m/>
    <m/>
    <s v="其他合作单位"/>
    <s v="美国"/>
    <m/>
    <m/>
    <m/>
    <m/>
    <s v="咨询公司"/>
    <s v="沈琳"/>
    <m/>
    <x v="0"/>
    <s v="新客户新业务"/>
    <s v="审阅"/>
    <m/>
    <s v="会计，税务"/>
    <s v="中国"/>
    <s v="东莞"/>
    <m/>
    <m/>
    <m/>
    <m/>
    <s v="咨询公司"/>
    <s v="北京总部"/>
    <x v="8"/>
    <s v="沈琳"/>
    <m/>
    <n v="42452.83"/>
    <n v="45000"/>
    <m/>
    <m/>
    <d v="2023-01-01T00:00:00"/>
    <s v="估计日期"/>
    <n v="42452.83"/>
    <m/>
    <n v="45000"/>
    <s v="否"/>
    <m/>
    <m/>
    <m/>
    <m/>
    <x v="2"/>
    <m/>
    <m/>
    <n v="2024"/>
    <n v="45000"/>
    <m/>
    <n v="0"/>
    <m/>
    <m/>
    <m/>
  </r>
  <r>
    <s v="对内-延续"/>
    <d v="2024-01-02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老客户老业务"/>
    <s v="审计"/>
    <s v="④其他境外审计业务"/>
    <s v="2023年报审计（延续业务）"/>
    <s v="中国"/>
    <s v="北京"/>
    <m/>
    <m/>
    <m/>
    <m/>
    <s v="国富会计所"/>
    <s v="北京执业中心"/>
    <x v="1"/>
    <s v="刘洵子"/>
    <s v="含税价格"/>
    <n v="60407.547169811318"/>
    <n v="64032"/>
    <m/>
    <m/>
    <d v="2024-01-09T00:00:00"/>
    <m/>
    <n v="60407.547169811318"/>
    <m/>
    <n v="64032"/>
    <s v="否"/>
    <m/>
    <m/>
    <m/>
    <m/>
    <x v="2"/>
    <d v="2024-02-01T00:00:00"/>
    <d v="2024-03-04T00:00:00"/>
    <n v="2024"/>
    <n v="64032"/>
    <s v="增值税普票"/>
    <n v="0"/>
    <m/>
    <m/>
    <s v="OL"/>
  </r>
  <r>
    <s v="对内-延续"/>
    <d v="2024-01-02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老客户老业务"/>
    <s v="税务"/>
    <s v="⑤税务"/>
    <s v="2023年税审"/>
    <s v="中国"/>
    <s v="北京"/>
    <m/>
    <m/>
    <m/>
    <m/>
    <s v="税务公司"/>
    <s v="北京总部"/>
    <x v="2"/>
    <s v="王向鹏"/>
    <s v="含税价格"/>
    <n v="20000"/>
    <n v="21344"/>
    <m/>
    <m/>
    <d v="2024-01-09T00:00:00"/>
    <m/>
    <n v="20000"/>
    <m/>
    <n v="21344"/>
    <s v="否"/>
    <m/>
    <m/>
    <m/>
    <m/>
    <x v="2"/>
    <m/>
    <m/>
    <n v="2024"/>
    <n v="21344"/>
    <s v="增值税发票"/>
    <n v="0"/>
    <m/>
    <m/>
    <s v="OL"/>
  </r>
  <r>
    <s v="自主"/>
    <d v="2024-01-29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s v="Isabel Nortez (inortes@wegofurther.com)"/>
    <m/>
    <m/>
    <s v="国富集团内部"/>
    <s v="中国"/>
    <m/>
    <m/>
    <m/>
    <m/>
    <s v="咨询公司"/>
    <s v="刘胜春"/>
    <m/>
    <x v="0"/>
    <s v="老客户老业务"/>
    <s v="审计"/>
    <s v="④其他境外审计业务"/>
    <s v="2023年报审计"/>
    <s v="中国"/>
    <s v="北京"/>
    <m/>
    <m/>
    <m/>
    <m/>
    <s v="国富会计所"/>
    <s v="北京执业中心"/>
    <x v="1"/>
    <s v="刘洵子"/>
    <s v="含税价格"/>
    <n v="42452.83018867924"/>
    <n v="45000"/>
    <m/>
    <m/>
    <d v="2024-03-04T00:00:00"/>
    <m/>
    <n v="42452.83018867924"/>
    <m/>
    <n v="44999.999999999993"/>
    <s v="否"/>
    <m/>
    <m/>
    <m/>
    <m/>
    <x v="2"/>
    <d v="2024-03-01T00:00:00"/>
    <d v="2024-03-31T00:00:00"/>
    <n v="2024"/>
    <n v="45000"/>
    <s v="增值税电子票"/>
    <n v="0"/>
    <m/>
    <m/>
    <s v="OL"/>
  </r>
  <r>
    <s v="对内-首年"/>
    <d v="2024-02-18T00:00:00"/>
    <s v="三叶科技（天津）有限公司"/>
    <s v="Shamrock Technologies (Tianjin) Inc."/>
    <s v="外商投资企业"/>
    <s v="三叶科技（天津）有限公司"/>
    <s v="Shamrock Technologies (Tianjin) Inc."/>
    <s v="外商投资企业"/>
    <s v="否"/>
    <s v="否"/>
    <m/>
    <m/>
    <m/>
    <s v="化工Chemicals"/>
    <n v="9200"/>
    <s v="500万元（含）至1000万元"/>
    <m/>
    <m/>
    <m/>
    <s v="Crowe Global"/>
    <s v="美国"/>
    <s v="Crowe LLP"/>
    <s v="Derek Grimm"/>
    <m/>
    <s v="Derek.Grimm@crowe.com"/>
    <m/>
    <m/>
    <m/>
    <x v="1"/>
    <m/>
    <s v="审计"/>
    <m/>
    <s v="2023年报审计、税务审计"/>
    <s v="中国"/>
    <s v="天津"/>
    <m/>
    <m/>
    <m/>
    <m/>
    <s v="国富会计所"/>
    <s v="北京执业中心"/>
    <x v="3"/>
    <s v="刘洵子"/>
    <s v="由佟总带队，我参与。含税含差旅总包价格；税务公司左振艳报价60000，一共报价30万。"/>
    <n v="240000"/>
    <n v="240000"/>
    <m/>
    <m/>
    <m/>
    <m/>
    <m/>
    <m/>
    <m/>
    <m/>
    <m/>
    <m/>
    <m/>
    <m/>
    <x v="4"/>
    <m/>
    <m/>
    <m/>
    <m/>
    <m/>
    <n v="0"/>
    <s v="3、报价高，超出客户预期；"/>
    <m/>
    <s v="OL"/>
  </r>
  <r>
    <s v="自主"/>
    <d v="2024-03-03T00:00:00"/>
    <s v="北京国富会计师事务所（特殊普通合伙）"/>
    <s v="Crowe China Certified Public Accountants"/>
    <s v="国富集团内部"/>
    <s v="宜昌达门船舶有限公司"/>
    <s v="Damen Yichang Shipyard Co., Ltd"/>
    <s v="外商投资企业"/>
    <s v="否"/>
    <s v="否"/>
    <m/>
    <m/>
    <m/>
    <s v="专业服务Professional Services"/>
    <n v="50522.8"/>
    <s v="3.65亿元（含）至7.3亿元（1亿美元）"/>
    <m/>
    <m/>
    <m/>
    <s v="国富集团内部"/>
    <s v="中国"/>
    <m/>
    <m/>
    <m/>
    <m/>
    <s v="国富会计所湖北分所"/>
    <s v="王劲松"/>
    <m/>
    <x v="0"/>
    <s v="老客户新业务"/>
    <s v="其他"/>
    <s v="⑦其他"/>
    <s v="审阅英文报告翻译"/>
    <s v="中国"/>
    <s v="北京"/>
    <m/>
    <m/>
    <m/>
    <m/>
    <s v="国富会计所"/>
    <s v="北京执业中心"/>
    <x v="1"/>
    <s v="刘洵子"/>
    <s v="内部结算"/>
    <n v="5000"/>
    <n v="5000"/>
    <m/>
    <m/>
    <d v="2024-03-03T00:00:00"/>
    <m/>
    <n v="5000"/>
    <m/>
    <n v="5000"/>
    <s v="否"/>
    <m/>
    <m/>
    <m/>
    <m/>
    <x v="2"/>
    <d v="2024-03-03T00:00:00"/>
    <d v="2024-03-05T00:00:00"/>
    <n v="2024"/>
    <n v="5000"/>
    <s v="内部结算"/>
    <n v="0"/>
    <m/>
    <m/>
    <s v="OL"/>
  </r>
  <r>
    <s v="对内-首年"/>
    <d v="2024-03-12T00:00:00"/>
    <s v="Triumph"/>
    <m/>
    <s v="外商投资企业"/>
    <s v="Undisclosed furniture supplier"/>
    <m/>
    <s v="外商投资企业"/>
    <s v="否"/>
    <m/>
    <m/>
    <m/>
    <m/>
    <s v="零售Retail"/>
    <m/>
    <m/>
    <m/>
    <m/>
    <m/>
    <s v="Crowe Global"/>
    <s v="英国"/>
    <s v="Crowe U.K. LLP"/>
    <s v="Laurence Field "/>
    <s v="International Liaison Partner"/>
    <s v="laurence.field@crowe.co.uk"/>
    <m/>
    <m/>
    <m/>
    <x v="1"/>
    <m/>
    <s v="咨询"/>
    <m/>
    <s v="内部控制审计"/>
    <m/>
    <s v="淮安"/>
    <m/>
    <m/>
    <m/>
    <m/>
    <m/>
    <s v="北京执业中心"/>
    <x v="1"/>
    <s v="刘洵子"/>
    <s v="含税价格，差旅实报实销"/>
    <n v="143200"/>
    <n v="165416"/>
    <m/>
    <m/>
    <m/>
    <m/>
    <m/>
    <m/>
    <m/>
    <m/>
    <m/>
    <m/>
    <m/>
    <m/>
    <x v="4"/>
    <m/>
    <m/>
    <m/>
    <m/>
    <m/>
    <n v="0"/>
    <s v="3、报价高，超出客户预期；"/>
    <m/>
    <s v="OL"/>
  </r>
  <r>
    <s v="对内-延续"/>
    <d v="2024-03-12T00:00:00"/>
    <s v="Crowe LLP"/>
    <s v="Crowe LLP"/>
    <s v="境外企业"/>
    <s v="斯泰潘（南京）化学有限公司"/>
    <s v="Stepan Company (Nanjing)"/>
    <s v="外国企业"/>
    <s v="否"/>
    <m/>
    <m/>
    <m/>
    <m/>
    <s v="专业服务Professional Services"/>
    <n v="0"/>
    <s v="低于500万元"/>
    <m/>
    <m/>
    <m/>
    <s v="Crowe Global"/>
    <s v="美国"/>
    <s v="Crowe LLP"/>
    <s v="Brian Hochberg "/>
    <s v="Partner"/>
    <s v="brian.hochberg@crowe.com"/>
    <s v="咨询公司"/>
    <s v="沈琳"/>
    <m/>
    <x v="0"/>
    <s v="老客户老业务"/>
    <s v="内部审计"/>
    <s v="⑥咨询"/>
    <s v="内部控制审计（SOX &amp; ABAC)"/>
    <s v="中国"/>
    <s v="南京"/>
    <m/>
    <m/>
    <m/>
    <m/>
    <s v="国富会计所"/>
    <s v="北京执业中心"/>
    <x v="1"/>
    <s v="刘洵子"/>
    <s v="2人，合计小时费率1480，预计八月两周、十二月一周，无差旅"/>
    <n v="81990.537735849051"/>
    <n v="86909.97"/>
    <m/>
    <m/>
    <d v="2024-03-13T00:00:00"/>
    <m/>
    <n v="81990.537735849051"/>
    <m/>
    <n v="86909.97"/>
    <s v="否"/>
    <m/>
    <m/>
    <m/>
    <m/>
    <x v="2"/>
    <d v="2024-08-12T00:00:00"/>
    <d v="2024-12-15T00:00:00"/>
    <n v="2024"/>
    <n v="86909.97"/>
    <s v="CABJ2024-2-9-1"/>
    <n v="0"/>
    <m/>
    <m/>
    <s v="OL"/>
  </r>
  <r>
    <s v="自主"/>
    <d v="2024-03-21T00:00:00"/>
    <s v="Pilmico &amp; Gold Coin Group - Singapore"/>
    <s v="Pilmico &amp; Gold Coin Group - Singapore"/>
    <s v="外商投资企业"/>
    <s v="金钱饲料 （东莞）有限公司等五家"/>
    <m/>
    <s v="外商投资企业"/>
    <s v="否"/>
    <s v="否"/>
    <m/>
    <m/>
    <m/>
    <s v="其它Other"/>
    <n v="200000"/>
    <s v="7.3亿元（含）至36.5亿元（5亿美元）"/>
    <s v="Shi Rui Teh_x000a_Internal Audit Manager_x000a_shirui.teh@aboitiz.com"/>
    <m/>
    <m/>
    <s v="官网咨询"/>
    <s v="中国"/>
    <m/>
    <m/>
    <m/>
    <m/>
    <m/>
    <m/>
    <m/>
    <x v="1"/>
    <m/>
    <s v="咨询"/>
    <m/>
    <s v="内部控制审计"/>
    <m/>
    <s v="东莞、漳州等"/>
    <m/>
    <m/>
    <m/>
    <m/>
    <m/>
    <s v="北京执业中心"/>
    <x v="1"/>
    <s v="刘洵子"/>
    <m/>
    <n v="597600"/>
    <n v="698589.12"/>
    <m/>
    <m/>
    <m/>
    <m/>
    <m/>
    <m/>
    <m/>
    <m/>
    <m/>
    <m/>
    <m/>
    <m/>
    <x v="4"/>
    <m/>
    <m/>
    <m/>
    <m/>
    <m/>
    <n v="0"/>
    <s v="3、报价高，超出客户预期；"/>
    <m/>
    <s v="OL"/>
  </r>
  <r>
    <s v="对内-首年"/>
    <d v="2024-03-29T00:00:00"/>
    <s v="武汉奥普克光通科技有限公司"/>
    <s v="Wuhan OPTICOREINC Optical Communication Technology Co., Ltd."/>
    <s v="外商投资企业"/>
    <s v="武汉奥普克光通科技有限公司"/>
    <s v="Wuhan OPTICOREINC Optical Communication Technology Co., Ltd."/>
    <s v="外商投资企业"/>
    <s v="否"/>
    <s v="否"/>
    <m/>
    <m/>
    <s v="韩国上市公司在华子公司"/>
    <s v="科技与通讯Technology &amp; Telecommunications"/>
    <n v="20"/>
    <s v="低于500万元"/>
    <s v="Lily Li_x000a_lcg@opticore.co.kr_x000a_+86 1366 725 8525 "/>
    <m/>
    <m/>
    <s v="Crowe Global"/>
    <s v="韩国"/>
    <s v="Hanul LLC"/>
    <s v="HS Woo"/>
    <m/>
    <s v="hs.woo@hanulac.co.kr"/>
    <m/>
    <m/>
    <m/>
    <x v="0"/>
    <s v="新客户新业务"/>
    <s v="审计"/>
    <s v="④其他境外审计业务"/>
    <s v="2024年报审计（IFRS）、集团审计支持。2023年新设公司。"/>
    <s v="中国"/>
    <s v="武汉"/>
    <m/>
    <m/>
    <m/>
    <m/>
    <s v="国富会计所"/>
    <s v="北京执业中心"/>
    <x v="3"/>
    <s v="刘洵子"/>
    <s v="差旅费实报实销"/>
    <n v="85400"/>
    <n v="100594"/>
    <m/>
    <m/>
    <d v="2024-06-25T00:00:00"/>
    <m/>
    <n v="85400"/>
    <m/>
    <n v="90524"/>
    <s v="否"/>
    <m/>
    <m/>
    <m/>
    <m/>
    <x v="3"/>
    <m/>
    <m/>
    <n v="2025"/>
    <n v="90524"/>
    <m/>
    <n v="0"/>
    <m/>
    <m/>
    <s v="OL"/>
  </r>
  <r>
    <s v="对内-首年"/>
    <d v="2024-05-28T00:00:00"/>
    <s v="沃特科（北京）软件有限公司"/>
    <s v="Workday (Beijing) Co., Ltd."/>
    <s v="外商投资企业"/>
    <s v="沃特科（北京）软件有限公司"/>
    <s v="Workday (Beijing) Co."/>
    <s v="外商投资企业"/>
    <s v="否"/>
    <s v="否"/>
    <m/>
    <m/>
    <m/>
    <s v="科技与通讯Technology &amp; Telecommunications"/>
    <n v="0"/>
    <s v="低于500万元"/>
    <m/>
    <m/>
    <m/>
    <s v="Crowe Global"/>
    <s v="爱尔兰"/>
    <s v="Crowe Ireland"/>
    <s v="Daniel.murphy@crowe.ie"/>
    <m/>
    <m/>
    <m/>
    <m/>
    <m/>
    <x v="1"/>
    <m/>
    <s v="审计"/>
    <m/>
    <s v="2024年报审计"/>
    <m/>
    <s v="北京"/>
    <m/>
    <m/>
    <m/>
    <m/>
    <m/>
    <s v="北京执业中心"/>
    <x v="1"/>
    <s v="刘洵子"/>
    <s v="含税价3740欧元"/>
    <n v="27245.547169811322"/>
    <n v="28880.280000000002"/>
    <m/>
    <m/>
    <m/>
    <m/>
    <m/>
    <m/>
    <m/>
    <m/>
    <m/>
    <m/>
    <m/>
    <m/>
    <x v="4"/>
    <m/>
    <m/>
    <m/>
    <m/>
    <m/>
    <n v="0"/>
    <s v="4、其他，请说明"/>
    <s v="Our inability to demonstrate SOC2 Type2 compliance on our IT systems immediately ruled out our proposal from further consideration."/>
    <s v="OL"/>
  </r>
  <r>
    <s v="对外"/>
    <d v="2024-06-01T00:00:00"/>
    <s v="中国通商集团有限公司"/>
    <s v="China Infrastructure &amp; Logistics Group Ltd."/>
    <s v="境外上市公司（含港澳台）"/>
    <s v="中国通商集团有限公司"/>
    <s v="China Infrastructure &amp; Logistics Group Ltd."/>
    <s v="境外上市公司（含港澳台）"/>
    <s v="否"/>
    <s v="是"/>
    <s v="香港证交所"/>
    <s v="01719"/>
    <m/>
    <s v="物流Distribution"/>
    <n v="33600.993000000002"/>
    <s v="1亿元（含）至3.65亿元（5000万美元）"/>
    <m/>
    <m/>
    <m/>
    <s v="国富集团内部"/>
    <s v="中国"/>
    <m/>
    <m/>
    <m/>
    <m/>
    <s v="国富会计所湖北分所"/>
    <s v="郑春林"/>
    <m/>
    <x v="0"/>
    <s v="新客户新业务"/>
    <s v="审计"/>
    <s v="内地企业境外上市审计业务"/>
    <s v="合作业务。由境外香港国富出具审计报告，湖北分所提供境内企业协助审计工作。_x000a_"/>
    <s v="中国香港"/>
    <s v="香港"/>
    <s v="国富浩华（香港）会计师事务所有限公司"/>
    <s v="邱学雄"/>
    <s v="合伙人"/>
    <m/>
    <m/>
    <m/>
    <x v="10"/>
    <m/>
    <s v="2024年审计费用共128万港币，双方各占50%，境外企业由香港国富实施审计，合并审计报告出香港国富签署"/>
    <n v="1116007.5471698113"/>
    <n v="1182968"/>
    <s v="HKD"/>
    <n v="1280000"/>
    <d v="2024-12-01T00:00:00"/>
    <m/>
    <n v="1116007.5471698113"/>
    <m/>
    <n v="1182968"/>
    <s v="是"/>
    <s v="国富所湖北分所"/>
    <s v="郑春林"/>
    <n v="591484"/>
    <n v="591484"/>
    <x v="3"/>
    <m/>
    <m/>
    <n v="2025"/>
    <n v="1182968"/>
    <m/>
    <n v="0"/>
    <m/>
    <m/>
    <s v="OL"/>
  </r>
  <r>
    <s v="自主"/>
    <d v="2024-07-08T00:00:00"/>
    <s v="林卫红"/>
    <s v="Weihong Lin"/>
    <s v="其他境内企业"/>
    <s v="林卫红"/>
    <s v="Weihong Lin"/>
    <s v="其他境内企业"/>
    <s v="否"/>
    <s v="否"/>
    <m/>
    <m/>
    <m/>
    <s v="其它Other"/>
    <n v="60"/>
    <s v="低于500万元"/>
    <s v="程老师 13607177668/湖北省武汉市江岸区永泰路2号武汉天地云廷一期T4-1801 _x000a_孙革13871270769"/>
    <m/>
    <m/>
    <s v="官网咨询"/>
    <s v="中国"/>
    <m/>
    <m/>
    <m/>
    <m/>
    <s v="国富会计所北京执业中心"/>
    <s v="刘洵子"/>
    <m/>
    <x v="0"/>
    <s v="新客户新业务"/>
    <s v="审计"/>
    <s v="⑥咨询"/>
    <s v="个人收入证明专项审计"/>
    <s v="中国"/>
    <s v="北京"/>
    <m/>
    <m/>
    <m/>
    <m/>
    <s v="国富会计所"/>
    <s v="北京执业中心"/>
    <x v="1"/>
    <s v="刘洵子"/>
    <s v="含税价"/>
    <n v="2358.4905660377358"/>
    <n v="2500"/>
    <m/>
    <m/>
    <d v="2024-07-09T00:00:00"/>
    <m/>
    <n v="2358.4905660377358"/>
    <m/>
    <n v="2500"/>
    <s v="否"/>
    <m/>
    <m/>
    <m/>
    <m/>
    <x v="2"/>
    <d v="2024-07-09T00:00:00"/>
    <d v="2024-07-12T00:00:00"/>
    <n v="2024"/>
    <n v="2500"/>
    <m/>
    <n v="0"/>
    <m/>
    <m/>
    <s v="OL"/>
  </r>
  <r>
    <s v="对内-首年"/>
    <d v="2024-07-15T00:00:00"/>
    <s v="Crowe Advartis Tax Advisers Sp. z o.o."/>
    <s v="Crowe Advartis Tax Advisers Sp. z o.o."/>
    <s v="境外企业"/>
    <s v="Crowe Advartis Tax Advisers Sp. z o.o."/>
    <s v="境外企业"/>
    <s v="外商投资企业"/>
    <m/>
    <s v="否"/>
    <m/>
    <m/>
    <m/>
    <s v="专业服务Professional Services"/>
    <m/>
    <m/>
    <m/>
    <m/>
    <m/>
    <s v="Crowe Global"/>
    <s v="波兰"/>
    <s v="Crowe Advartis Tax Advisers Sp. z o.o."/>
    <s v="Szymon Lipiński"/>
    <s v="Partner"/>
    <s v="szymon.lipinski@crowe.pl"/>
    <m/>
    <m/>
    <m/>
    <x v="1"/>
    <m/>
    <s v="其他"/>
    <m/>
    <s v="翻译宣传册和调查问卷"/>
    <m/>
    <s v="北京"/>
    <m/>
    <m/>
    <m/>
    <m/>
    <m/>
    <s v="北京执业中心"/>
    <x v="1"/>
    <s v="刘洵子"/>
    <s v="含税价"/>
    <n v="6132.0754716981128"/>
    <n v="6500"/>
    <m/>
    <m/>
    <m/>
    <m/>
    <m/>
    <m/>
    <m/>
    <m/>
    <m/>
    <m/>
    <m/>
    <m/>
    <x v="4"/>
    <m/>
    <m/>
    <m/>
    <m/>
    <m/>
    <n v="0"/>
    <s v="3、报价高，超出客户预期；"/>
    <m/>
    <s v="OL"/>
  </r>
  <r>
    <s v="自主"/>
    <d v="2024-08-07T00:00:00"/>
    <s v="德威斯特（北京）测控技术有限公司"/>
    <s v="Dewesoft (Beijing) Measurement and Control Technology Co., Ltd."/>
    <s v="外商投资企业"/>
    <s v="德威斯特（北京）测控技术有限公司"/>
    <s v="Dewesoft (Beijing) Measurement and Control Technology Co., Ltd."/>
    <s v="外商投资企业"/>
    <s v="否"/>
    <s v="否"/>
    <m/>
    <m/>
    <m/>
    <s v="科技与通讯Technology &amp; Telecommunications"/>
    <n v="1000"/>
    <s v="1000万元（含）至5000万元"/>
    <m/>
    <m/>
    <m/>
    <s v="国富集团内部"/>
    <s v="中国"/>
    <m/>
    <m/>
    <m/>
    <m/>
    <s v="国富会计所北京执业中心"/>
    <s v="高建伟"/>
    <m/>
    <x v="0"/>
    <s v="新客户新业务"/>
    <s v="审计"/>
    <s v="④其他境外审计业务"/>
    <s v="中国准则中英文报告、IFRS英文报告、group reporting package"/>
    <s v="中国"/>
    <s v="北京（西安）"/>
    <m/>
    <m/>
    <m/>
    <m/>
    <s v="国富会计所"/>
    <s v="北京执业中心"/>
    <x v="3"/>
    <s v="刘洵子"/>
    <s v="含税价，差旅实报实销"/>
    <n v="99280"/>
    <n v="105951.61599999999"/>
    <m/>
    <m/>
    <d v="2024-10-22T00:00:00"/>
    <m/>
    <n v="99954.354716981121"/>
    <m/>
    <n v="105951.61599999999"/>
    <s v="否"/>
    <m/>
    <m/>
    <m/>
    <m/>
    <x v="3"/>
    <d v="2025-03-13T00:00:00"/>
    <m/>
    <n v="2025"/>
    <n v="105951.61599999999"/>
    <m/>
    <n v="0"/>
    <m/>
    <m/>
    <s v="OL"/>
  </r>
  <r>
    <s v="对内-首年"/>
    <d v="2024-08-12T00:00:00"/>
    <s v="特独特（北京）油田设备服务有限公司"/>
    <s v="Tesco Drilling Tool (Beijing) Service Co., Ltd."/>
    <s v="外商投资企业"/>
    <s v="特独特（北京）油田设备服务有限公司"/>
    <s v="Tesco Drilling Tool (Beijing) Service Co., Ltd."/>
    <s v="外商投资企业"/>
    <s v="否"/>
    <s v="否"/>
    <m/>
    <m/>
    <m/>
    <s v="零售Retail"/>
    <n v="800"/>
    <s v="500万元（含）至1000万元"/>
    <s v="meikhum.lee@nabors.com"/>
    <m/>
    <m/>
    <s v="Crowe Global"/>
    <s v="马来西亚"/>
    <s v="Crowe Malaysia PLT"/>
    <s v="margret.lasong@crowe.my"/>
    <m/>
    <m/>
    <m/>
    <m/>
    <m/>
    <x v="0"/>
    <s v="新客户新业务"/>
    <s v="审计"/>
    <s v="④其他境外审计业务"/>
    <s v="清算审计"/>
    <s v="中国"/>
    <s v="北京"/>
    <m/>
    <m/>
    <m/>
    <m/>
    <s v="国富会计所"/>
    <s v="北京执业中心"/>
    <x v="1"/>
    <s v="刘洵子"/>
    <s v="含税价格"/>
    <n v="47169.811320754714"/>
    <n v="50000"/>
    <m/>
    <m/>
    <d v="2024-09-03T00:00:00"/>
    <m/>
    <n v="47169.811320754714"/>
    <m/>
    <n v="50000"/>
    <s v="否"/>
    <m/>
    <m/>
    <m/>
    <m/>
    <x v="3"/>
    <m/>
    <m/>
    <n v="2025"/>
    <m/>
    <m/>
    <n v="50000"/>
    <m/>
    <m/>
    <s v="OL"/>
  </r>
  <r>
    <s v="对内-首年"/>
    <d v="2024-08-12T00:00:00"/>
    <s v="天津长信影视传媒有限公司"/>
    <s v="Tianjin Changxin Film &amp; Media Co., Ltd."/>
    <s v="外商投资企业"/>
    <s v="天津长信影视传媒有限公司"/>
    <s v="Tianjin Changxin Film &amp; Media Co., Ltd."/>
    <s v="外商投资企业"/>
    <s v="否"/>
    <s v="否"/>
    <m/>
    <m/>
    <m/>
    <s v="媒体Media"/>
    <n v="16130"/>
    <s v="1亿元（含）至3.65亿元（5000万美元）"/>
    <m/>
    <m/>
    <m/>
    <s v="Crowe Global"/>
    <s v="新加坡"/>
    <s v="Crowe新加坡所"/>
    <m/>
    <m/>
    <m/>
    <m/>
    <m/>
    <m/>
    <x v="0"/>
    <s v="新客户新业务"/>
    <s v="审计"/>
    <s v="④其他境外审计业务"/>
    <s v="2024年报审计"/>
    <s v="中国"/>
    <s v="北京"/>
    <m/>
    <m/>
    <m/>
    <m/>
    <s v="国富会计所"/>
    <s v="北京执业中心"/>
    <x v="3"/>
    <m/>
    <m/>
    <n v="226415.09433962262"/>
    <n v="240000"/>
    <m/>
    <m/>
    <d v="2024-09-13T00:00:00"/>
    <m/>
    <n v="226415.09433962262"/>
    <m/>
    <n v="240000"/>
    <s v="否"/>
    <m/>
    <m/>
    <m/>
    <m/>
    <x v="3"/>
    <m/>
    <m/>
    <n v="2025"/>
    <m/>
    <m/>
    <n v="240000"/>
    <m/>
    <m/>
    <s v="LC"/>
  </r>
  <r>
    <s v="对外"/>
    <d v="2024-09-14T00:00:00"/>
    <s v="中交马来西亚"/>
    <s v="CCC Malaysia"/>
    <s v="境外企业"/>
    <s v="中交马来西亚"/>
    <s v="CCC Malaysia"/>
    <s v="中央企业境外实体"/>
    <s v="否"/>
    <s v="否"/>
    <m/>
    <m/>
    <s v="未知收入"/>
    <s v="建筑Construction"/>
    <n v="0"/>
    <s v="低于500万元"/>
    <s v="GUAN Chunliang 管春亮"/>
    <s v="CFO"/>
    <m/>
    <s v="其他合作单位"/>
    <s v="中国"/>
    <m/>
    <m/>
    <m/>
    <m/>
    <s v="董付堂"/>
    <s v="董付堂"/>
    <m/>
    <x v="0"/>
    <s v="新客户新业务"/>
    <s v="审计"/>
    <s v="④其他境外审计业务"/>
    <s v="2024年度审计"/>
    <s v="马来西亚"/>
    <s v="吉隆坡"/>
    <s v="Crowe Malaysia PLT"/>
    <s v="陈吉祥"/>
    <s v="审计总监"/>
    <s v="kitseong.chin@crowe.my"/>
    <m/>
    <m/>
    <x v="10"/>
    <m/>
    <s v="马来西亚陈吉祥同意15%，但可能要代扣代缴所得税 。我询问了17%（到手15%），他说要看报价水平。"/>
    <m/>
    <n v="243000.00000000003"/>
    <s v="MYR"/>
    <n v="150000"/>
    <d v="1905-07-16T00:00:00"/>
    <m/>
    <n v="229245.28301886795"/>
    <m/>
    <n v="243000.00000000003"/>
    <s v="否"/>
    <m/>
    <m/>
    <m/>
    <n v="243000.00000000003"/>
    <x v="3"/>
    <m/>
    <m/>
    <n v="2025"/>
    <m/>
    <m/>
    <n v="243000.00000000003"/>
    <m/>
    <m/>
    <s v="OL"/>
  </r>
  <r>
    <s v="对内-延续"/>
    <d v="2024-11-08T00:00:00"/>
    <s v="联合矿产（广东）有限公司"/>
    <s v="Allied Mineral Products (Guangdong) Co., Ltd."/>
    <s v="外商投资企业"/>
    <s v="联合矿产（广东）有限公司"/>
    <s v="Allied Mineral Products (Guangdong) Co., Ltd."/>
    <s v="外商投资企业"/>
    <s v="否"/>
    <s v="否"/>
    <m/>
    <m/>
    <m/>
    <s v="采掘Extractive Industries"/>
    <n v="15443"/>
    <s v="1亿元（含）至3.65亿元（5000万美元）"/>
    <m/>
    <m/>
    <m/>
    <s v="Crowe Global"/>
    <s v="美国"/>
    <s v="Crowe LLP"/>
    <m/>
    <m/>
    <m/>
    <m/>
    <m/>
    <m/>
    <x v="0"/>
    <s v="老客户老业务"/>
    <s v="审计"/>
    <s v="其他境外审计业务"/>
    <s v="2024年美国会计准则审计"/>
    <s v="中国"/>
    <s v="广州"/>
    <m/>
    <m/>
    <m/>
    <m/>
    <s v="国富会计所"/>
    <s v="上海分所"/>
    <x v="4"/>
    <s v="许丽英"/>
    <m/>
    <n v="110377.35849056604"/>
    <n v="117000"/>
    <m/>
    <m/>
    <d v="2024-11-08T00:00:00"/>
    <m/>
    <n v="110377.35849056604"/>
    <m/>
    <n v="117000"/>
    <s v="否"/>
    <m/>
    <m/>
    <m/>
    <m/>
    <x v="3"/>
    <m/>
    <m/>
    <n v="2025"/>
    <n v="117000"/>
    <m/>
    <n v="0"/>
    <m/>
    <m/>
    <m/>
  </r>
  <r>
    <s v="对内-延续"/>
    <d v="2024-10-29T00:00:00"/>
    <s v="联合矿产（天津）有限公司"/>
    <s v="Allied Mineral Products (Tianjin) Co., Ltd."/>
    <s v="外商投资企业"/>
    <s v="联合矿产（天津）有限公司"/>
    <s v="Allied Mineral Products (Tianjin) Co., Ltd."/>
    <s v="外商投资企业"/>
    <s v="否"/>
    <s v="否"/>
    <m/>
    <m/>
    <m/>
    <s v="采掘Extractive Industries"/>
    <n v="86020"/>
    <s v="7.3亿元（含）至36.5亿元（5亿美元）"/>
    <m/>
    <m/>
    <m/>
    <s v="Crowe Global"/>
    <s v="美国"/>
    <s v="Crowe LLP"/>
    <m/>
    <m/>
    <m/>
    <m/>
    <m/>
    <m/>
    <x v="0"/>
    <s v="老客户老业务"/>
    <s v="审计"/>
    <s v="其他境外审计业务"/>
    <s v="2024年美国会计准则审计"/>
    <s v="中国"/>
    <s v="天津"/>
    <m/>
    <m/>
    <m/>
    <m/>
    <s v="国富会计所"/>
    <s v="上海分所"/>
    <x v="4"/>
    <s v="许丽英"/>
    <m/>
    <n v="301886.79245283018"/>
    <n v="320000"/>
    <m/>
    <m/>
    <d v="2024-10-29T00:00:00"/>
    <m/>
    <n v="301886.79245283018"/>
    <m/>
    <n v="320000"/>
    <s v="否"/>
    <m/>
    <m/>
    <m/>
    <m/>
    <x v="3"/>
    <m/>
    <m/>
    <n v="2025"/>
    <n v="320000"/>
    <m/>
    <n v="0"/>
    <m/>
    <m/>
    <m/>
  </r>
  <r>
    <s v="自主"/>
    <d v="2024-11-08T00:00:00"/>
    <s v="英国建筑研究有限公司北京代表处   "/>
    <s v="UK Architecture Research Co., Ltd. Beijing Representative Office"/>
    <s v="外商投资企业"/>
    <s v="英国建筑研究有限公司北京代表处   "/>
    <s v="UK Architecture Research Co., Ltd. Beijing Representative Office"/>
    <s v="外资代表处"/>
    <s v="否"/>
    <s v="否"/>
    <m/>
    <m/>
    <m/>
    <s v="建筑Construction"/>
    <n v="0"/>
    <s v="低于500万元"/>
    <m/>
    <m/>
    <m/>
    <s v="国富集团内部"/>
    <s v="中国"/>
    <m/>
    <m/>
    <m/>
    <m/>
    <s v="咨询公司"/>
    <s v="沈琳"/>
    <m/>
    <x v="0"/>
    <s v="新客户新业务"/>
    <s v="审计"/>
    <s v="④其他境外审计业务"/>
    <s v="2021-2024年度审计（小企业会计准则），即将注销"/>
    <s v="中国"/>
    <s v="北京"/>
    <m/>
    <m/>
    <m/>
    <m/>
    <s v="国富会计所"/>
    <s v="北京执业中心"/>
    <x v="1"/>
    <s v="陈晓玲"/>
    <s v="含税价格"/>
    <n v="12264.150943396226"/>
    <n v="13000"/>
    <m/>
    <m/>
    <d v="2025-03-14T00:00:00"/>
    <m/>
    <n v="12264.150943396226"/>
    <m/>
    <n v="13000"/>
    <s v="否"/>
    <m/>
    <m/>
    <m/>
    <m/>
    <x v="3"/>
    <d v="2025-03-15T00:00:00"/>
    <d v="2025-05-07T00:00:00"/>
    <n v="2025"/>
    <m/>
    <s v="CABJ2025-2-5-1"/>
    <n v="13000"/>
    <m/>
    <m/>
    <s v="OL"/>
  </r>
  <r>
    <s v="对内-首年"/>
    <d v="2024-11-13T00:00:00"/>
    <s v="安斯泰来制药集团"/>
    <s v="Astellas Pharma Inc."/>
    <s v="境外企业"/>
    <s v=" Astellas Pharma Inc."/>
    <s v=" Astellas Pharma Inc."/>
    <s v="境外企业"/>
    <s v="否"/>
    <s v="是"/>
    <s v="东京证交所"/>
    <s v="TYO:4503"/>
    <m/>
    <s v="制药业Pharmaceuticals"/>
    <n v="9561500"/>
    <s v="365亿元（含）以上"/>
    <m/>
    <m/>
    <m/>
    <s v="Crowe Global"/>
    <s v="美国"/>
    <s v="Crowe LLP"/>
    <s v="Mike Varney"/>
    <s v="ILP"/>
    <s v="mike.varney@crowe.com_x000a_+12166237500"/>
    <m/>
    <m/>
    <m/>
    <x v="1"/>
    <s v="新客户新业务"/>
    <s v="咨询"/>
    <m/>
    <s v="global J-SOX compliance，三年期"/>
    <s v="中国"/>
    <s v="中国"/>
    <m/>
    <m/>
    <m/>
    <m/>
    <s v="国富会计所"/>
    <s v="北京执业中心"/>
    <x v="3"/>
    <s v="刘洵子"/>
    <s v="与美国、日本、英国联合投标（美国牵头），按小时报价，预估中国总价为208万"/>
    <n v="1964166.9811320754"/>
    <n v="2082017"/>
    <m/>
    <m/>
    <m/>
    <m/>
    <m/>
    <m/>
    <m/>
    <m/>
    <m/>
    <m/>
    <m/>
    <m/>
    <x v="4"/>
    <m/>
    <m/>
    <m/>
    <m/>
    <m/>
    <n v="0"/>
    <s v="5、其他，请说明"/>
    <s v="we did win pieces of the JSox work in the US and Europe, and then Deloitte won the work in Asia (they were the incumbents for China and replaced PWC in Japan)。Now the good news – it is a three agreement and they are looking to ways to move more work to other cost efficient countries/locations.  So stay tuned on that. The second element we are also doing an SOW for operational audit work, so hopefully we will have some work across the team for this area."/>
    <s v="OL"/>
  </r>
  <r>
    <s v="对内-首年"/>
    <d v="2024-12-06T00:00:00"/>
    <s v="学集教育咨询（北京）有限公司"/>
    <s v="Study Group (Beijing) Limited"/>
    <s v="外商投资企业"/>
    <s v="学集教育咨询（北京）有限公司"/>
    <s v="Study Group (Beijing) Limited"/>
    <s v="外商投资企业"/>
    <s v="否"/>
    <s v="否"/>
    <m/>
    <m/>
    <m/>
    <s v="教育Education"/>
    <n v="3529"/>
    <s v="1000万元（含）至5000万元"/>
    <m/>
    <m/>
    <m/>
    <s v="Crowe Global"/>
    <s v="英国"/>
    <s v="Crowe U.K. LLP"/>
    <s v="Sarah Riches &lt;Sarah.Riches@crowe.co.uk&gt;"/>
    <m/>
    <m/>
    <m/>
    <m/>
    <m/>
    <x v="0"/>
    <s v="新客户新业务"/>
    <s v="审计"/>
    <s v="④其他境外审计业务"/>
    <s v="2024年报审计（法定审计），出中英文报告"/>
    <s v="中国"/>
    <s v="远程"/>
    <m/>
    <m/>
    <m/>
    <m/>
    <s v="国富会计所"/>
    <s v="北京执业中心"/>
    <x v="3"/>
    <s v="刘洵子"/>
    <s v="含税价"/>
    <n v="47169.811320754714"/>
    <n v="50000"/>
    <m/>
    <m/>
    <d v="2025-03-11T00:00:00"/>
    <m/>
    <n v="47169.811320754714"/>
    <m/>
    <n v="50000"/>
    <s v="否"/>
    <m/>
    <m/>
    <m/>
    <m/>
    <x v="3"/>
    <m/>
    <m/>
    <n v="2025"/>
    <m/>
    <m/>
    <n v="50000"/>
    <m/>
    <m/>
    <s v="OL"/>
  </r>
  <r>
    <s v="对内-延续"/>
    <d v="2022-11-10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s v="美国"/>
    <s v="Crowe LLP"/>
    <m/>
    <m/>
    <m/>
    <m/>
    <m/>
    <m/>
    <x v="0"/>
    <s v="老客户老业务"/>
    <s v="审计"/>
    <s v="其他境外审计业务"/>
    <s v="2024年法定审计"/>
    <s v="中国"/>
    <s v="上海"/>
    <m/>
    <m/>
    <m/>
    <m/>
    <s v="国富会计所"/>
    <s v="上海分所"/>
    <x v="4"/>
    <s v="许丽英"/>
    <s v="2022-2024年度三个年度审计，每年报价均为152534元（含税），中国法定审计。"/>
    <n v="143900"/>
    <n v="152534"/>
    <m/>
    <m/>
    <d v="2022-11-10T00:00:00"/>
    <m/>
    <n v="143900"/>
    <m/>
    <n v="152534"/>
    <s v="否"/>
    <m/>
    <m/>
    <m/>
    <m/>
    <x v="3"/>
    <m/>
    <m/>
    <n v="2025"/>
    <m/>
    <m/>
    <n v="152534"/>
    <m/>
    <m/>
    <m/>
  </r>
  <r>
    <s v="对内-延续"/>
    <d v="2024-12-24T00:00:00"/>
    <s v="恩坦华汽车零部件（镇江）有限公司"/>
    <s v="Inteva Products Zhenjiang Co., Ltd."/>
    <s v="外商投资企业"/>
    <s v="恩坦华汽车零部件（镇江）有限公司"/>
    <s v="Inteva Products Zhenjiang Co., Ltd."/>
    <s v="外商投资企业"/>
    <s v="否"/>
    <s v="否"/>
    <m/>
    <m/>
    <m/>
    <s v="汽车Automibles "/>
    <n v="95844"/>
    <s v="7.3亿元（含）至36.5亿元（5亿美元）"/>
    <m/>
    <m/>
    <m/>
    <s v="Crowe Global"/>
    <s v="美国"/>
    <s v="Crowe LLP"/>
    <m/>
    <m/>
    <m/>
    <m/>
    <m/>
    <m/>
    <x v="0"/>
    <s v="老客户老业务"/>
    <s v="审计"/>
    <s v="其他境外审计业务"/>
    <s v="2024年美国会计准则审计，根据美国所指令编制底稿，无需出具报告"/>
    <s v="中国"/>
    <s v="江苏镇江"/>
    <m/>
    <m/>
    <m/>
    <m/>
    <s v="国富会计所"/>
    <s v="上海分所"/>
    <x v="4"/>
    <s v="许丽英"/>
    <m/>
    <n v="215180"/>
    <n v="228090.80000000002"/>
    <m/>
    <m/>
    <d v="2024-12-24T00:00:00"/>
    <s v="合同未标明日期，用系统登记日期"/>
    <n v="215180"/>
    <m/>
    <n v="228090.80000000002"/>
    <s v="否"/>
    <m/>
    <m/>
    <m/>
    <m/>
    <x v="3"/>
    <m/>
    <m/>
    <n v="2025"/>
    <n v="228090.80000000002"/>
    <m/>
    <n v="0"/>
    <m/>
    <m/>
    <m/>
  </r>
  <r>
    <s v="对内-延续"/>
    <d v="2025-01-13T00:00:00"/>
    <s v="上海恩坦华汽车门系统有限公司"/>
    <s v="Shanghai Inteva Automotive Door Systems Co., Ltd. "/>
    <s v="外商投资企业"/>
    <s v="上海恩坦华汽车门系统有限公司"/>
    <s v="Shanghai Inteva Automotive Door Systems Co., Ltd. "/>
    <s v="外商投资企业"/>
    <s v="否"/>
    <s v="否"/>
    <m/>
    <m/>
    <m/>
    <s v="汽车Automibles "/>
    <n v="87735"/>
    <s v="7.3亿元（含）至36.5亿元（5亿美元）"/>
    <m/>
    <m/>
    <m/>
    <s v="Crowe Global"/>
    <s v="美国"/>
    <s v="Crowe LLP"/>
    <m/>
    <m/>
    <m/>
    <m/>
    <m/>
    <m/>
    <x v="0"/>
    <s v="老客户老业务"/>
    <s v="审计"/>
    <s v="其他境外审计业务"/>
    <s v="2024年美国会计准则审计，根据美国所指令编制底稿，无需出具报告"/>
    <s v="中国"/>
    <s v="上海"/>
    <m/>
    <m/>
    <m/>
    <m/>
    <s v="国富会计所"/>
    <s v="上海分所"/>
    <x v="4"/>
    <s v="许丽英"/>
    <m/>
    <n v="211660.37735849054"/>
    <n v="224360"/>
    <m/>
    <m/>
    <d v="2025-01-13T00:00:00"/>
    <s v="合同未标明日期，用系统登记日期"/>
    <n v="211660.37735849054"/>
    <m/>
    <n v="224360"/>
    <s v="否"/>
    <m/>
    <m/>
    <m/>
    <m/>
    <x v="3"/>
    <m/>
    <m/>
    <n v="2025"/>
    <n v="224360"/>
    <m/>
    <n v="0"/>
    <m/>
    <m/>
    <m/>
  </r>
  <r>
    <s v="对内-延续"/>
    <d v="2022-11-10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s v="美国"/>
    <s v="Crowe LLP"/>
    <m/>
    <m/>
    <m/>
    <m/>
    <m/>
    <m/>
    <x v="0"/>
    <s v="老客户老业务"/>
    <s v="审计"/>
    <s v="其他境外审计业务"/>
    <s v="2023年法定审计"/>
    <s v="中国"/>
    <s v="上海"/>
    <m/>
    <m/>
    <m/>
    <m/>
    <s v="国富会计所"/>
    <s v="上海分所"/>
    <x v="4"/>
    <s v="许丽英"/>
    <s v="2022-2024年度三个年度审计，每年报价均为152534元（含税），中国法定审计。"/>
    <n v="143900"/>
    <n v="152534"/>
    <m/>
    <m/>
    <d v="2022-11-10T00:00:00"/>
    <m/>
    <n v="143900"/>
    <m/>
    <n v="152534"/>
    <s v="否"/>
    <m/>
    <m/>
    <m/>
    <m/>
    <x v="2"/>
    <m/>
    <m/>
    <n v="2024"/>
    <n v="152534"/>
    <m/>
    <n v="0"/>
    <m/>
    <m/>
    <m/>
  </r>
  <r>
    <s v="自主"/>
    <d v="2024-10-08T00:00:00"/>
    <s v="Enrome LLP"/>
    <s v="Enrome LLP"/>
    <s v="境外企业"/>
    <s v="广东省大树云投资控股集团有限公司"/>
    <s v="Guangdong Big Tree Cloud Investment Holding Group Co., LTD"/>
    <s v="境外上市公司（含港澳台）"/>
    <s v="是"/>
    <s v="是"/>
    <s v="纳斯达克"/>
    <s v="DSY"/>
    <m/>
    <s v="科技与通讯Technology &amp; Telecommunications"/>
    <n v="2993.76"/>
    <s v="1000万元（含）至5000万元"/>
    <m/>
    <m/>
    <m/>
    <s v="国富集团内部"/>
    <s v="中国"/>
    <m/>
    <m/>
    <m/>
    <m/>
    <s v="国富会计所厦门分所"/>
    <s v="傅钦毅"/>
    <m/>
    <x v="0"/>
    <s v="新客户新业务"/>
    <s v="审计"/>
    <s v="④其他境外审计业务"/>
    <s v="2023-2024年度协助境外所对41家企业进行发函及财政报备"/>
    <s v="中国"/>
    <s v="厦门"/>
    <m/>
    <m/>
    <m/>
    <m/>
    <s v="国富会计所"/>
    <s v="厦门分所"/>
    <x v="11"/>
    <m/>
    <s v="共41家，合计报价50000美金，按进度收款"/>
    <n v="336792.45283018867"/>
    <n v="357000"/>
    <s v="USD"/>
    <n v="50000"/>
    <d v="2024-10-08T00:00:00"/>
    <m/>
    <n v="334576.64150943392"/>
    <m/>
    <n v="354651.24"/>
    <s v="否"/>
    <m/>
    <m/>
    <m/>
    <m/>
    <x v="2"/>
    <m/>
    <m/>
    <n v="2024"/>
    <n v="354651.24"/>
    <m/>
    <n v="0"/>
    <m/>
    <m/>
    <m/>
  </r>
  <r>
    <s v="自主"/>
    <d v="2025-03-09T00:00:00"/>
    <s v="Enrome LLP"/>
    <s v="Enrome LLP"/>
    <s v="境外企业"/>
    <s v="江西大自然制药有限公司"/>
    <s v="Universe Pharmaceuticals INC"/>
    <s v="境外上市公司（含港澳台）"/>
    <s v="是"/>
    <s v="是"/>
    <s v="纳斯达克"/>
    <s v="大自然药业/UPC"/>
    <m/>
    <s v="制药业Pharmaceuticals"/>
    <n v="16577.609759999999"/>
    <s v="1亿元（含）至3.65亿元（5000万美元）"/>
    <m/>
    <m/>
    <m/>
    <s v="国富集团内部"/>
    <s v="中国"/>
    <m/>
    <m/>
    <m/>
    <m/>
    <s v="国富会计所厦门分所"/>
    <s v="傅钦毅"/>
    <m/>
    <x v="0"/>
    <s v="老客户老业务"/>
    <s v="审计"/>
    <s v="内地企业境外上市审计业务"/>
    <s v="2023-2024年度协助境外所对18家企业进行发函及财政报备（第二批次）"/>
    <s v="中国"/>
    <s v="厦门"/>
    <m/>
    <m/>
    <m/>
    <m/>
    <s v="国富会计所"/>
    <s v="厦门分所"/>
    <x v="11"/>
    <m/>
    <s v="共18家，合计报价54000美金，按进度收款（第二批次合同）"/>
    <n v="366792.45283018867"/>
    <n v="388800"/>
    <s v="USD"/>
    <n v="54000"/>
    <d v="2025-03-09T00:00:00"/>
    <m/>
    <n v="367550.03773584904"/>
    <m/>
    <n v="389603.04"/>
    <s v="否"/>
    <m/>
    <m/>
    <m/>
    <m/>
    <x v="2"/>
    <m/>
    <m/>
    <n v="2024"/>
    <n v="389603.04"/>
    <m/>
    <n v="0"/>
    <m/>
    <m/>
    <m/>
  </r>
  <r>
    <s v="自主"/>
    <d v="2025-04-09T00:00:00"/>
    <s v="Enrome LLP"/>
    <s v="Enrome LLP"/>
    <s v="境外企业"/>
    <s v="伊瓦特机器人设备制造有限公司"/>
    <s v="Ewatt Robot Equipment Co., Ltd."/>
    <s v="外商投资企业"/>
    <s v="否"/>
    <s v="否"/>
    <m/>
    <m/>
    <s v="母公司纳斯达克上市INLF"/>
    <s v="制造Manufacturing"/>
    <n v="9079.2000000000007"/>
    <s v="5000万元（含）至1亿元"/>
    <m/>
    <m/>
    <m/>
    <s v="国富集团内部"/>
    <s v="中国"/>
    <m/>
    <m/>
    <m/>
    <m/>
    <s v="国富会计所厦门分所"/>
    <s v="傅钦毅"/>
    <m/>
    <x v="0"/>
    <s v="老客户老业务"/>
    <s v="审计"/>
    <s v="内地企业境外上市审计业务"/>
    <s v="2024-2025年度协助境外所对8家企业进行发函及财政报备"/>
    <s v="中国"/>
    <s v="厦门"/>
    <m/>
    <m/>
    <m/>
    <m/>
    <s v="国富会计所"/>
    <s v="厦门分所"/>
    <x v="11"/>
    <m/>
    <s v="共8家，合计24000美金，按进度收款"/>
    <n v="163018.86792452828"/>
    <n v="172800"/>
    <s v="USD"/>
    <n v="24000"/>
    <d v="2025-04-09T00:00:00"/>
    <m/>
    <n v="162595.35849056602"/>
    <m/>
    <n v="172351.08"/>
    <s v="否"/>
    <m/>
    <m/>
    <m/>
    <m/>
    <x v="3"/>
    <m/>
    <m/>
    <n v="2025"/>
    <n v="172351.08"/>
    <m/>
    <n v="0"/>
    <m/>
    <m/>
    <m/>
  </r>
  <r>
    <s v="自主"/>
    <d v="2024-10-21T00:00:00"/>
    <s v="中汇安达会计师事务所有限公司"/>
    <s v="Zhonghui Anda CPA Limited"/>
    <s v="境外企业"/>
    <s v="杭州诺辉健康科技有限公司 "/>
    <s v="Hangzhou New Horizon Health Technology Co.,Ltd"/>
    <s v="境外上市公司（含港澳台）"/>
    <s v="是"/>
    <s v="是"/>
    <s v="香港证交所"/>
    <s v="诺辉健康/6606"/>
    <m/>
    <s v="制药业Pharmaceuticals"/>
    <n v="82300"/>
    <s v="7.3亿元（含）至36.5亿元（5亿美元）"/>
    <m/>
    <m/>
    <m/>
    <s v="国富集团内部"/>
    <s v="中国"/>
    <m/>
    <m/>
    <m/>
    <m/>
    <s v="国富会计所厦门分所"/>
    <s v="傅钦毅"/>
    <m/>
    <x v="0"/>
    <s v="新客户新业务"/>
    <s v="审计"/>
    <s v="内地企业境外上市审计业务"/>
    <s v="2023年度年审协作，参与部分审计工作底稿编制"/>
    <s v="中国"/>
    <s v="杭州"/>
    <m/>
    <m/>
    <m/>
    <m/>
    <s v="国富会计所"/>
    <s v="厦门分所"/>
    <x v="11"/>
    <m/>
    <s v="合计200万，分期付款有预付"/>
    <n v="1886792.4528301887"/>
    <n v="2000000"/>
    <m/>
    <m/>
    <d v="2024-10-21T00:00:00"/>
    <m/>
    <n v="1886792.4528301887"/>
    <m/>
    <n v="2000000"/>
    <s v="否"/>
    <m/>
    <m/>
    <m/>
    <m/>
    <x v="3"/>
    <m/>
    <m/>
    <n v="2025"/>
    <n v="1400000"/>
    <m/>
    <n v="600000"/>
    <m/>
    <m/>
    <m/>
  </r>
  <r>
    <s v="自主"/>
    <d v="2024-01-05T00:00:00"/>
    <s v="北京花房科技有限公司"/>
    <s v="Huafang Group Inc"/>
    <s v="境外上市公司（含港澳台）"/>
    <s v="北京花房科技有限公司"/>
    <s v="Huafang Group Inc"/>
    <s v="境外上市公司（含港澳台）"/>
    <s v="是"/>
    <s v="是"/>
    <s v="香港证交所"/>
    <s v="花房集团/3611"/>
    <m/>
    <s v="媒体Media"/>
    <n v="257000"/>
    <s v="7.3亿元（含）至36.5亿元（5亿美元）"/>
    <m/>
    <m/>
    <m/>
    <s v="国富集团内部"/>
    <s v="中国"/>
    <m/>
    <m/>
    <m/>
    <m/>
    <s v="国富会计所厦门分所"/>
    <s v="傅钦毅"/>
    <m/>
    <x v="0"/>
    <s v="新客户新业务"/>
    <s v="审计"/>
    <s v="内地企业境外上市审计业务"/>
    <s v="2023年度年审协作，参与部分审计工作底稿编制"/>
    <s v="中国"/>
    <s v="北京"/>
    <m/>
    <m/>
    <m/>
    <m/>
    <s v="国富会计所"/>
    <s v="厦门分所"/>
    <x v="11"/>
    <m/>
    <s v="不含差旅和税费，分期付款有预付"/>
    <n v="1561320.754716981"/>
    <n v="1655000"/>
    <m/>
    <m/>
    <d v="2024-01-05T00:00:00"/>
    <m/>
    <n v="1561320.754716981"/>
    <n v="39277"/>
    <n v="1694277"/>
    <s v="否"/>
    <m/>
    <m/>
    <m/>
    <m/>
    <x v="2"/>
    <m/>
    <m/>
    <n v="2024"/>
    <n v="1694277"/>
    <m/>
    <n v="0"/>
    <m/>
    <m/>
    <m/>
  </r>
  <r>
    <s v="自主"/>
    <d v="2023-12-27T00:00:00"/>
    <s v="北京金宝世纪企业管理有限公司"/>
    <s v="Beijing Jinbao Century Enterprise Management Co., Ltd."/>
    <s v="外商投资企业"/>
    <s v="北京金宝世纪企业管理有限公司"/>
    <s v="Beijing Jinbao Century Enterprise Management Co., Ltd."/>
    <s v="外商投资企业"/>
    <s v="是"/>
    <s v="否"/>
    <m/>
    <m/>
    <s v="母公司香港上市，金泰能源控股/2728"/>
    <s v="专业服务Professional Services"/>
    <n v="122959"/>
    <s v="7.3亿元（含）至36.5亿元（5亿美元）"/>
    <m/>
    <m/>
    <m/>
    <s v="国富集团内部"/>
    <s v="中国"/>
    <m/>
    <m/>
    <m/>
    <m/>
    <s v="国富会计所厦门分所"/>
    <s v="傅钦毅"/>
    <m/>
    <x v="0"/>
    <s v="新客户新业务"/>
    <s v="审计"/>
    <s v="内地企业境外上市审计业务"/>
    <s v="2023年度年审协作，参与部分审计工作底稿编制"/>
    <s v="中国"/>
    <s v="北京"/>
    <m/>
    <m/>
    <m/>
    <m/>
    <s v="国富会计所"/>
    <s v="厦门分所"/>
    <x v="11"/>
    <m/>
    <s v="59.8万元不含税和差旅，分期付款，签合同时预付16.1万元"/>
    <n v="598000"/>
    <n v="633880"/>
    <m/>
    <m/>
    <d v="2023-12-27T00:00:00"/>
    <m/>
    <n v="598000"/>
    <m/>
    <n v="633880"/>
    <s v="否"/>
    <m/>
    <m/>
    <m/>
    <m/>
    <x v="2"/>
    <m/>
    <m/>
    <n v="2024"/>
    <n v="633880"/>
    <m/>
    <n v="0"/>
    <m/>
    <m/>
    <m/>
  </r>
  <r>
    <s v="自主"/>
    <d v="2025-01-08T00:00:00"/>
    <s v="北京金宝世纪企业管理有限公司"/>
    <s v="Beijing Jinbao Century Enterprise Management Co., Ltd."/>
    <s v="外商投资企业"/>
    <s v="北京金宝世纪企业管理有限公司"/>
    <s v="Beijing Jinbao Century Enterprise Management Co., Ltd."/>
    <s v="外商投资企业"/>
    <s v="是"/>
    <s v="否"/>
    <m/>
    <m/>
    <s v="母公司香港上市，金泰能源控股/2728"/>
    <s v="专业服务Professional Services"/>
    <n v="122959"/>
    <s v="7.3亿元（含）至36.5亿元（5亿美元）"/>
    <m/>
    <m/>
    <m/>
    <s v="国富集团内部"/>
    <s v="中国"/>
    <m/>
    <m/>
    <m/>
    <m/>
    <s v="国富会计所厦门分所"/>
    <s v="傅钦毅"/>
    <m/>
    <x v="0"/>
    <s v="老客户老业务"/>
    <s v="审计"/>
    <s v="内地企业境外上市审计业务"/>
    <s v="2024年度年审协作，参与部分审计工作底稿编制"/>
    <s v="中国"/>
    <s v="北京"/>
    <m/>
    <m/>
    <m/>
    <m/>
    <s v="国富会计所"/>
    <s v="厦门分所"/>
    <x v="11"/>
    <m/>
    <s v="60.09万元不含税和差旅，分期付款，签合同时预付16.18万元"/>
    <n v="600900"/>
    <n v="636954"/>
    <m/>
    <m/>
    <d v="2025-01-08T00:00:00"/>
    <m/>
    <n v="600900"/>
    <m/>
    <n v="636954"/>
    <s v="否"/>
    <m/>
    <m/>
    <m/>
    <m/>
    <x v="3"/>
    <m/>
    <m/>
    <n v="2025"/>
    <m/>
    <m/>
    <n v="636954"/>
    <m/>
    <m/>
    <m/>
  </r>
  <r>
    <s v="自主"/>
    <d v="2023-05-19T00:00:00"/>
    <s v="福建三爱生物科技有限公司"/>
    <s v="Fujian Sanai Biotechnology Co., Ltd."/>
    <s v="外商投资企业"/>
    <s v="福建三爱生物科技有限公司"/>
    <s v="Fujian Sanai Biotechnology Co., Ltd."/>
    <s v="外商投资企业"/>
    <s v="是"/>
    <s v="否"/>
    <m/>
    <m/>
    <s v="母公司香港上市，三爱健康/1889"/>
    <s v="制药业Pharmaceuticals"/>
    <n v="17366"/>
    <s v="1亿元（含）至3.65亿元（5000万美元）"/>
    <m/>
    <m/>
    <m/>
    <s v="国富集团内部"/>
    <s v="中国"/>
    <m/>
    <m/>
    <m/>
    <m/>
    <s v="国富会计所厦门分所"/>
    <s v="傅钦毅"/>
    <m/>
    <x v="0"/>
    <s v="新客户新业务"/>
    <s v="审计"/>
    <s v="内地企业境外上市审计业务"/>
    <s v="2020年1月-2023年6月期间审计协作，参与部分审计工作底稿编制"/>
    <s v="中国"/>
    <s v="福建"/>
    <m/>
    <m/>
    <m/>
    <m/>
    <s v="国富会计所"/>
    <s v="厦门分所"/>
    <x v="11"/>
    <m/>
    <s v="28万元不含税和差旅，分期支付有预付"/>
    <n v="280000"/>
    <n v="296800"/>
    <m/>
    <m/>
    <d v="2023-05-19T00:00:00"/>
    <m/>
    <n v="280000"/>
    <m/>
    <n v="296800"/>
    <s v="否"/>
    <m/>
    <m/>
    <m/>
    <m/>
    <x v="1"/>
    <m/>
    <m/>
    <n v="2023"/>
    <n v="296800"/>
    <m/>
    <n v="0"/>
    <m/>
    <m/>
    <m/>
  </r>
  <r>
    <s v="自主"/>
    <d v="2024-01-05T00:00:00"/>
    <s v="福建三爱生物科技有限公司"/>
    <s v="Fujian Sanai Biotechnology Co., Ltd."/>
    <s v="外商投资企业"/>
    <s v="福建三爱生物科技有限公司"/>
    <s v="Fujian Sanai Biotechnology Co., Ltd."/>
    <s v="外商投资企业"/>
    <s v="是"/>
    <s v="否"/>
    <m/>
    <m/>
    <s v="母公司香港上市，三爱健康/1889"/>
    <s v="制药业Pharmaceuticals"/>
    <n v="17366"/>
    <s v="1亿元（含）至3.65亿元（5000万美元）"/>
    <m/>
    <m/>
    <m/>
    <s v="国富集团内部"/>
    <s v="中国"/>
    <m/>
    <m/>
    <m/>
    <m/>
    <s v="国富会计所厦门分所"/>
    <s v="傅钦毅"/>
    <m/>
    <x v="0"/>
    <s v="老客户老业务"/>
    <s v="审计"/>
    <s v="内地企业境外上市审计业务"/>
    <s v="2023年度年审协作，参与部分审计工作底稿编制"/>
    <s v="中国"/>
    <s v="福建"/>
    <m/>
    <m/>
    <m/>
    <m/>
    <s v="国富会计所"/>
    <s v="厦门分所"/>
    <x v="11"/>
    <m/>
    <s v="58.9万元不含税和差旅，分期支付有预付"/>
    <n v="589000"/>
    <n v="624340"/>
    <m/>
    <m/>
    <d v="2024-01-05T00:00:00"/>
    <m/>
    <n v="589000"/>
    <m/>
    <n v="624340"/>
    <s v="否"/>
    <m/>
    <m/>
    <m/>
    <m/>
    <x v="2"/>
    <m/>
    <m/>
    <n v="2024"/>
    <n v="522733"/>
    <m/>
    <n v="101607"/>
    <m/>
    <m/>
    <m/>
  </r>
  <r>
    <s v="自主"/>
    <d v="2024-12-24T00:00:00"/>
    <s v="福建三爱生物科技有限公司"/>
    <s v="Fujian Sanai Biotechnology Co., Ltd."/>
    <s v="外商投资企业"/>
    <s v="福建三爱生物科技有限公司"/>
    <s v="Fujian Sanai Biotechnology Co., Ltd."/>
    <s v="外商投资企业"/>
    <s v="是"/>
    <s v="否"/>
    <m/>
    <m/>
    <s v="母公司香港上市，三爱健康/1889"/>
    <s v="制药业Pharmaceuticals"/>
    <n v="17366"/>
    <s v="1亿元（含）至3.65亿元（5000万美元）"/>
    <m/>
    <m/>
    <m/>
    <s v="国富集团内部"/>
    <s v="中国"/>
    <m/>
    <m/>
    <m/>
    <m/>
    <s v="国富会计所厦门分所"/>
    <s v="傅钦毅"/>
    <m/>
    <x v="0"/>
    <s v="老客户老业务"/>
    <s v="审计"/>
    <s v="内地企业境外上市审计业务"/>
    <s v="2024年度年审协作，参与部分审计工作底稿编制"/>
    <s v="中国"/>
    <s v="福建"/>
    <m/>
    <m/>
    <m/>
    <m/>
    <s v="国富会计所"/>
    <s v="厦门分所"/>
    <x v="11"/>
    <m/>
    <s v="49万元不含税和差旅，分期支付有预付"/>
    <n v="490000"/>
    <n v="519400"/>
    <m/>
    <m/>
    <d v="2024-12-24T00:00:00"/>
    <m/>
    <n v="490000"/>
    <m/>
    <n v="519400"/>
    <s v="否"/>
    <m/>
    <m/>
    <m/>
    <m/>
    <x v="3"/>
    <m/>
    <m/>
    <n v="2025"/>
    <m/>
    <m/>
    <n v="519400"/>
    <m/>
    <m/>
    <m/>
  </r>
  <r>
    <s v="自主"/>
    <d v="2023-07-24T00:00:00"/>
    <s v="广西七色珠光材料股份有限公司"/>
    <s v="Guangxi Chesir Pearl Material Co., Ltd."/>
    <s v="外商投资企业"/>
    <s v="广西七色珠光材料股份有限公司"/>
    <s v="Guangxi Chesir Pearl Material Co., Ltd."/>
    <s v="外商投资企业"/>
    <s v="是"/>
    <s v="否"/>
    <m/>
    <m/>
    <s v="母公司为香港上市公司：环球新材/6616"/>
    <s v="制造Manufacturing"/>
    <n v="87000"/>
    <s v="7.3亿元（含）至36.5亿元（5亿美元）"/>
    <m/>
    <m/>
    <m/>
    <s v="国富集团内部"/>
    <s v="中国"/>
    <m/>
    <m/>
    <m/>
    <m/>
    <s v="国富会计所厦门分所"/>
    <s v="傅钦毅"/>
    <m/>
    <x v="0"/>
    <s v="新客户新业务"/>
    <s v="审计"/>
    <s v="内地企业境外上市审计业务"/>
    <s v="2023年度年审协助，参与部分审计工作底稿编制"/>
    <s v="中国"/>
    <s v="广西"/>
    <m/>
    <m/>
    <m/>
    <m/>
    <s v="国富会计所"/>
    <s v="厦门分所"/>
    <x v="11"/>
    <m/>
    <m/>
    <n v="210003.77358490566"/>
    <n v="222604"/>
    <m/>
    <m/>
    <d v="2023-07-24T00:00:00"/>
    <m/>
    <n v="210003.77358490566"/>
    <m/>
    <n v="222604"/>
    <s v="否"/>
    <m/>
    <m/>
    <m/>
    <m/>
    <x v="2"/>
    <m/>
    <m/>
    <n v="2024"/>
    <n v="222604"/>
    <m/>
    <n v="0"/>
    <m/>
    <m/>
    <m/>
  </r>
  <r>
    <s v="自主"/>
    <d v="2024-07-24T00:00:00"/>
    <s v="广西七色珠光材料股份有限公司"/>
    <s v="Guangxi Chesir Pearl Material Co., Ltd."/>
    <s v="外商投资企业"/>
    <s v="广西七色珠光材料股份有限公司"/>
    <s v="Guangxi Chesir Pearl Material Co., Ltd."/>
    <s v="外商投资企业"/>
    <s v="是"/>
    <s v="否"/>
    <m/>
    <m/>
    <s v="母公司为香港上市公司：环球新材/6616"/>
    <s v="制造Manufacturing"/>
    <n v="87000"/>
    <s v="7.3亿元（含）至36.5亿元（5亿美元）"/>
    <m/>
    <m/>
    <m/>
    <s v="国富集团内部"/>
    <s v="中国"/>
    <m/>
    <m/>
    <m/>
    <m/>
    <s v="国富会计所厦门分所"/>
    <s v="傅钦毅"/>
    <m/>
    <x v="0"/>
    <s v="老客户老业务"/>
    <s v="审计"/>
    <s v="内地企业境外上市审计业务"/>
    <s v="2024年中审阅协助，参与部分审计工作底稿编制"/>
    <s v="中国"/>
    <s v="广西"/>
    <m/>
    <m/>
    <m/>
    <m/>
    <s v="国富会计所"/>
    <s v="厦门分所"/>
    <x v="11"/>
    <m/>
    <m/>
    <n v="258400"/>
    <n v="273904"/>
    <m/>
    <m/>
    <d v="2024-07-24T00:00:00"/>
    <m/>
    <n v="258400"/>
    <m/>
    <n v="273904"/>
    <s v="否"/>
    <m/>
    <m/>
    <m/>
    <m/>
    <x v="2"/>
    <m/>
    <m/>
    <n v="2024"/>
    <n v="273904"/>
    <m/>
    <n v="0"/>
    <m/>
    <m/>
    <m/>
  </r>
  <r>
    <s v="自主"/>
    <d v="2025-01-20T00:00:00"/>
    <s v="广西七色珠光材料股份有限公司"/>
    <s v="Guangxi Chesir Pearl Material Co., Ltd."/>
    <s v="外商投资企业"/>
    <s v="广西七色珠光材料股份有限公司"/>
    <s v="Guangxi Chesir Pearl Material Co., Ltd."/>
    <s v="外商投资企业"/>
    <s v="是"/>
    <s v="否"/>
    <m/>
    <m/>
    <s v="母公司为香港上市公司：环球新材/6616"/>
    <s v="制造Manufacturing"/>
    <n v="87000"/>
    <s v="7.3亿元（含）至36.5亿元（5亿美元）"/>
    <m/>
    <m/>
    <m/>
    <s v="国富集团内部"/>
    <s v="中国"/>
    <m/>
    <m/>
    <m/>
    <m/>
    <s v="国富会计所厦门分所"/>
    <s v="傅钦毅"/>
    <m/>
    <x v="0"/>
    <s v="老客户老业务"/>
    <s v="审计"/>
    <s v="内地企业境外上市审计业务"/>
    <s v="2024年度年审协助，参与部分审计工作底稿编制"/>
    <s v="中国"/>
    <s v="广西"/>
    <m/>
    <m/>
    <m/>
    <m/>
    <s v="国富会计所"/>
    <s v="厦门分所"/>
    <x v="11"/>
    <m/>
    <m/>
    <n v="817000"/>
    <n v="866020"/>
    <m/>
    <m/>
    <d v="2025-01-20T00:00:00"/>
    <m/>
    <n v="817000"/>
    <m/>
    <n v="866020"/>
    <s v="否"/>
    <m/>
    <m/>
    <m/>
    <m/>
    <x v="3"/>
    <m/>
    <m/>
    <n v="2025"/>
    <n v="866020"/>
    <m/>
    <n v="0"/>
    <m/>
    <m/>
    <m/>
  </r>
  <r>
    <s v="对内-延续"/>
    <d v="2022-10-24T00:00:00"/>
    <s v="Thomas Broadbent &amp; Sons Limited"/>
    <s v="Thomas Broadbent &amp; Sons Limited"/>
    <s v="境外企业"/>
    <s v="博鲁班特离心机（扬州）有限公司"/>
    <s v="Broadbent Centrifuges (Yangzhou) Co., Ltd."/>
    <s v="外商投资企业"/>
    <s v="否"/>
    <s v="否"/>
    <m/>
    <m/>
    <s v="母公司Thomas Broadbent &amp; Sons Limited"/>
    <s v="制造Manufacturing"/>
    <n v="644"/>
    <s v="500万元（含）至1000万元"/>
    <m/>
    <m/>
    <m/>
    <s v="Crowe Global"/>
    <s v="英国"/>
    <s v="Crowe UK"/>
    <m/>
    <m/>
    <m/>
    <m/>
    <m/>
    <m/>
    <x v="0"/>
    <s v="老客户老业务"/>
    <s v="审计"/>
    <s v="其他境外审计业务"/>
    <s v="2022/9/30年度组成部分审计支持，不用出具报告"/>
    <s v="中国"/>
    <s v="扬州"/>
    <m/>
    <m/>
    <m/>
    <m/>
    <s v="国富会计所"/>
    <s v="上海分所"/>
    <x v="4"/>
    <s v="许丽英"/>
    <s v="80560含税，不含差旅"/>
    <n v="76000"/>
    <n v="80560"/>
    <m/>
    <m/>
    <d v="2022-10-24T00:00:00"/>
    <m/>
    <n v="76000"/>
    <n v="102.7100000000064"/>
    <n v="80662.710000000006"/>
    <s v="否"/>
    <m/>
    <m/>
    <m/>
    <m/>
    <x v="1"/>
    <m/>
    <m/>
    <n v="2023"/>
    <n v="80662.710000000006"/>
    <m/>
    <n v="0"/>
    <m/>
    <m/>
    <m/>
  </r>
  <r>
    <s v="对内-延续"/>
    <d v="2023-10-31T00:00:00"/>
    <s v="Thomas Broadbent &amp; Sons Limited"/>
    <s v="Thomas Broadbent &amp; Sons Limited"/>
    <s v="境外企业"/>
    <s v="博鲁班特离心机（扬州）有限公司"/>
    <s v="Broadbent Centrifuges (Yangzhou) Co., Ltd."/>
    <s v="外商投资企业"/>
    <s v="否"/>
    <s v="否"/>
    <m/>
    <m/>
    <s v="母公司Thomas Broadbent &amp; Sons Limited"/>
    <s v="制造Manufacturing"/>
    <n v="644"/>
    <s v="500万元（含）至1000万元"/>
    <m/>
    <m/>
    <m/>
    <s v="Crowe Global"/>
    <s v="英国"/>
    <s v="Crowe UK"/>
    <m/>
    <m/>
    <m/>
    <m/>
    <m/>
    <m/>
    <x v="0"/>
    <s v="老客户老业务"/>
    <s v="审计"/>
    <s v="其他境外审计业务"/>
    <s v="2023/9/30年度组成部分审计支持，不用出具报告"/>
    <s v="中国"/>
    <s v="扬州"/>
    <m/>
    <m/>
    <m/>
    <m/>
    <s v="国富会计所"/>
    <s v="上海分所"/>
    <x v="4"/>
    <s v="许丽英"/>
    <m/>
    <n v="76000"/>
    <n v="80560"/>
    <m/>
    <m/>
    <d v="2023-10-31T00:00:00"/>
    <s v="换系统未见，预估"/>
    <n v="76000"/>
    <m/>
    <n v="80560"/>
    <s v="否"/>
    <m/>
    <m/>
    <m/>
    <m/>
    <x v="2"/>
    <m/>
    <m/>
    <n v="2024"/>
    <n v="80560"/>
    <m/>
    <n v="0"/>
    <m/>
    <m/>
    <m/>
  </r>
  <r>
    <s v="对内-延续"/>
    <d v="2024-12-12T00:00:00"/>
    <s v="Thomas Broadbent &amp; Sons Limited"/>
    <s v="Thomas Broadbent &amp; Sons Limited"/>
    <s v="境外企业"/>
    <s v="博鲁班特离心机（扬州）有限公司"/>
    <s v="Broadbent Centrifuges (Yangzhou) Co., Ltd."/>
    <s v="外商投资企业"/>
    <s v="否"/>
    <s v="否"/>
    <m/>
    <m/>
    <s v="母公司Thomas Broadbent &amp; Sons Limited"/>
    <s v="制造Manufacturing"/>
    <n v="644"/>
    <s v="500万元（含）至1000万元"/>
    <m/>
    <m/>
    <m/>
    <s v="Crowe Global"/>
    <s v="英国"/>
    <s v="Crowe UK"/>
    <m/>
    <m/>
    <m/>
    <m/>
    <m/>
    <m/>
    <x v="0"/>
    <s v="老客户老业务"/>
    <s v="审计"/>
    <s v="其他境外审计业务"/>
    <s v="2024/9/30年度组成部分审计支持，不用出具报告"/>
    <s v="中国"/>
    <s v="扬州"/>
    <m/>
    <m/>
    <m/>
    <m/>
    <s v="国富会计所"/>
    <s v="上海分所"/>
    <x v="4"/>
    <s v="许丽英"/>
    <s v="96248含税，不含差旅"/>
    <n v="90800"/>
    <n v="96248"/>
    <m/>
    <m/>
    <d v="2024-12-12T00:00:00"/>
    <m/>
    <n v="90800"/>
    <n v="600.66000000000349"/>
    <n v="96848.66"/>
    <s v="否"/>
    <m/>
    <m/>
    <m/>
    <m/>
    <x v="3"/>
    <m/>
    <m/>
    <n v="2025"/>
    <n v="96848.66"/>
    <m/>
    <n v="0"/>
    <m/>
    <m/>
    <m/>
  </r>
  <r>
    <s v="自主"/>
    <d v="2024-12-15T00:00:00"/>
    <s v="佛山毅朗商业有限公司"/>
    <s v="Foshan Yilang Commercial Co., Ltd"/>
    <s v="外商投资企业"/>
    <s v="佛山毅朗商业有限公司"/>
    <s v="Foshan Yilang Commercial Co., Ltd"/>
    <s v="外商投资企业"/>
    <s v="否"/>
    <s v="否"/>
    <m/>
    <m/>
    <m/>
    <s v="零售Retail"/>
    <n v="125222"/>
    <s v="7.3亿元（含）至36.5亿元（5亿美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49528.301886792447"/>
    <n v="52500"/>
    <m/>
    <m/>
    <d v="2024-12-15T00:00:00"/>
    <m/>
    <n v="49528.301886792447"/>
    <m/>
    <n v="52500"/>
    <s v="否"/>
    <m/>
    <m/>
    <m/>
    <m/>
    <x v="3"/>
    <m/>
    <m/>
    <n v="2025"/>
    <n v="52500"/>
    <m/>
    <n v="0"/>
    <m/>
    <m/>
    <m/>
  </r>
  <r>
    <s v="自主"/>
    <d v="2025-01-12T00:00:00"/>
    <s v="佛山广贸陶磁有限公司"/>
    <s v="Foshan Guangmao Ceramic Magnetic Co., Ltd"/>
    <s v="外商投资企业"/>
    <s v="佛山广贸陶磁有限公司"/>
    <s v="Foshan Guangmao Ceramic Magnetic Co., Ltd"/>
    <s v="外商投资企业"/>
    <s v="否"/>
    <s v="否"/>
    <m/>
    <m/>
    <m/>
    <s v="零售Retail"/>
    <n v="800"/>
    <s v="500万元（含）至1000万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14150.943396226414"/>
    <n v="15000"/>
    <m/>
    <m/>
    <d v="2025-01-12T00:00:00"/>
    <m/>
    <n v="14150.943396226414"/>
    <m/>
    <n v="15000"/>
    <s v="否"/>
    <m/>
    <m/>
    <m/>
    <m/>
    <x v="3"/>
    <m/>
    <m/>
    <n v="2025"/>
    <n v="15000"/>
    <m/>
    <n v="0"/>
    <m/>
    <m/>
    <m/>
  </r>
  <r>
    <s v="自主"/>
    <d v="2024-12-29T00:00:00"/>
    <s v="佛山市翡冷翠奥莱商业地产有限公司"/>
    <s v="Foshan Feilong Cui'aole Commercial Real Estate Co., Ltd"/>
    <s v="外商投资企业"/>
    <s v="佛山市翡冷翠奥莱商业地产有限公司"/>
    <s v="Foshan Feilong Cui'aole Commercial Real Estate Co., Ltd"/>
    <s v="外商投资企业"/>
    <s v="否"/>
    <s v="否"/>
    <m/>
    <m/>
    <m/>
    <s v="房地产Real Estate"/>
    <n v="8012.65"/>
    <s v="5000万元（含）至1亿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18396.226415094337"/>
    <n v="19500"/>
    <m/>
    <m/>
    <d v="2024-12-29T00:00:00"/>
    <m/>
    <n v="18396.226415094337"/>
    <m/>
    <n v="19500"/>
    <s v="否"/>
    <m/>
    <m/>
    <m/>
    <m/>
    <x v="3"/>
    <m/>
    <m/>
    <n v="2025"/>
    <n v="19500"/>
    <m/>
    <n v="0"/>
    <m/>
    <m/>
    <m/>
  </r>
  <r>
    <s v="自主"/>
    <d v="2025-02-27T00:00:00"/>
    <s v="广东溢达纺织有限公司"/>
    <s v="Guangdong Esquel Textile Co., Ltd."/>
    <s v="外商投资企业"/>
    <s v="广东溢达纺织有限公司"/>
    <s v="Guangdong Esquel Textile Co., Ltd."/>
    <s v="外商投资企业"/>
    <s v="是"/>
    <s v="否"/>
    <m/>
    <m/>
    <m/>
    <s v="纺织业Textile"/>
    <n v="404484.99"/>
    <s v="7.3亿元（含）至36.5亿元（5亿美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275471.69811320753"/>
    <n v="292000"/>
    <m/>
    <m/>
    <d v="2025-02-27T00:00:00"/>
    <m/>
    <n v="275471.69811320753"/>
    <m/>
    <n v="292000"/>
    <s v="否"/>
    <m/>
    <m/>
    <m/>
    <m/>
    <x v="3"/>
    <m/>
    <m/>
    <n v="2025"/>
    <n v="292000"/>
    <m/>
    <n v="0"/>
    <m/>
    <m/>
    <m/>
  </r>
  <r>
    <s v="自主"/>
    <d v="2025-02-24T00:00:00"/>
    <s v="佛山惠福科创有限公司"/>
    <s v="Foshan Huifu Chemical Co.,Ltd."/>
    <s v="外商投资企业"/>
    <s v="佛山惠福科创有限公司"/>
    <s v="Foshan Huifu Chemical Co.,Ltd."/>
    <s v="外商投资企业"/>
    <s v="是"/>
    <s v="否"/>
    <m/>
    <m/>
    <m/>
    <s v="制造Manufacturing"/>
    <n v="56020"/>
    <s v="3.65亿元（含）至7.3亿元（1亿美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28301.886792452828"/>
    <n v="30000"/>
    <m/>
    <m/>
    <d v="2025-02-24T00:00:00"/>
    <m/>
    <n v="28301.886792452828"/>
    <m/>
    <n v="30000"/>
    <s v="否"/>
    <m/>
    <m/>
    <m/>
    <m/>
    <x v="3"/>
    <m/>
    <m/>
    <n v="2025"/>
    <n v="30000"/>
    <m/>
    <n v="0"/>
    <m/>
    <m/>
    <m/>
  </r>
  <r>
    <s v="自主"/>
    <d v="2025-02-27T00:00:00"/>
    <s v="广东十如仕纺织科技有限公司"/>
    <s v="Guangdong Shirushi Textile Technology Co., Ltd"/>
    <s v="外商投资企业"/>
    <s v="广东十如仕纺织科技有限公司"/>
    <s v="Guangdong Shirushi Textile Technology Co., Ltd"/>
    <s v="外商投资企业"/>
    <s v="是"/>
    <s v="否"/>
    <m/>
    <m/>
    <m/>
    <s v="纺织业Textile"/>
    <n v="441.24"/>
    <s v="低于500万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14150.943396226414"/>
    <n v="15000"/>
    <m/>
    <m/>
    <d v="2025-02-27T00:00:00"/>
    <m/>
    <n v="14150.943396226414"/>
    <m/>
    <n v="15000"/>
    <s v="否"/>
    <m/>
    <m/>
    <m/>
    <m/>
    <x v="3"/>
    <m/>
    <m/>
    <n v="2025"/>
    <n v="15000"/>
    <m/>
    <n v="0"/>
    <m/>
    <m/>
    <m/>
  </r>
  <r>
    <s v="自主"/>
    <d v="2025-02-27T00:00:00"/>
    <s v="广东溢派纺织科技有限公司"/>
    <s v="Guangdong Yipai Textile Technology Co., Ltd"/>
    <s v="外商投资企业"/>
    <s v="广东溢派纺织科技有限公司"/>
    <s v="Guangdong Yipai Textile Technology Co., Ltd"/>
    <s v="外商投资企业"/>
    <s v="是"/>
    <s v="否"/>
    <m/>
    <m/>
    <m/>
    <s v="纺织业Textile"/>
    <n v="122.59"/>
    <s v="低于500万元"/>
    <m/>
    <m/>
    <m/>
    <s v="国富集团内部"/>
    <s v="中国"/>
    <m/>
    <m/>
    <m/>
    <m/>
    <s v="国富会计所广东分所/佛山分所"/>
    <s v="刘方权"/>
    <m/>
    <x v="0"/>
    <s v="老客户老业务"/>
    <s v="审计"/>
    <s v="内地企业境外投资审计业务"/>
    <s v="2024年法定审计"/>
    <s v="中国"/>
    <s v="佛山"/>
    <m/>
    <m/>
    <m/>
    <m/>
    <s v="国富会计所"/>
    <s v="广东分所/佛山分所"/>
    <x v="6"/>
    <m/>
    <m/>
    <n v="9433.9622641509432"/>
    <n v="10000"/>
    <m/>
    <m/>
    <d v="2025-02-27T00:00:00"/>
    <m/>
    <n v="9433.9622641509432"/>
    <m/>
    <n v="10000"/>
    <s v="否"/>
    <m/>
    <m/>
    <m/>
    <m/>
    <x v="3"/>
    <m/>
    <m/>
    <n v="2025"/>
    <n v="10000"/>
    <m/>
    <n v="0"/>
    <m/>
    <m/>
    <m/>
  </r>
  <r>
    <s v="自主"/>
    <d v="2024-12-10T00:00:00"/>
    <s v="佛山市尼罗建材有限公司"/>
    <s v="Foshan Niro Ceramic Building Material Co.,Ltd."/>
    <s v="外商投资企业"/>
    <s v="佛山市尼罗建材有限公司"/>
    <s v="Foshan Niro Ceramic Building Material Co.,Ltd."/>
    <s v="外商投资企业"/>
    <s v="是"/>
    <s v="否"/>
    <m/>
    <m/>
    <m/>
    <s v="建筑Construction"/>
    <n v="14904.47"/>
    <s v="1亿元（含）至3.65亿元（5000万美元）"/>
    <m/>
    <m/>
    <m/>
    <s v="国富集团内部"/>
    <s v="中国"/>
    <m/>
    <m/>
    <m/>
    <m/>
    <s v="国富会计所广东分所/佛山分所"/>
    <s v="刘方权"/>
    <m/>
    <x v="0"/>
    <s v="老客户老业务"/>
    <s v="审计"/>
    <s v="内地企业境外投资审计业务"/>
    <s v="2024年IFRS审计支持，合作方境外所出具报告"/>
    <s v="中国"/>
    <s v="佛山"/>
    <m/>
    <m/>
    <m/>
    <m/>
    <s v="国富会计所"/>
    <s v="广东分所/佛山分所"/>
    <x v="7"/>
    <m/>
    <m/>
    <n v="141509.43396226416"/>
    <n v="150000"/>
    <m/>
    <m/>
    <d v="2024-12-10T00:00:00"/>
    <m/>
    <n v="141509.43396226416"/>
    <m/>
    <n v="150000"/>
    <s v="否"/>
    <m/>
    <m/>
    <m/>
    <m/>
    <x v="3"/>
    <m/>
    <m/>
    <n v="2025"/>
    <n v="150000"/>
    <m/>
    <n v="0"/>
    <m/>
    <m/>
    <m/>
  </r>
  <r>
    <s v="对内-延续"/>
    <d v="2024-12-13T00:00:00"/>
    <s v="世界动物保护协会（英国）北京代表处"/>
    <s v="World Animal Protection Association (UK) Beijing Representative Office"/>
    <s v="外商投资企业"/>
    <s v="世界动物保护协会（英国）北京代表处"/>
    <s v="World Animal Protection Association (UK) Beijing Representative Office"/>
    <s v="外资代表处"/>
    <s v="否"/>
    <s v="否"/>
    <m/>
    <m/>
    <m/>
    <s v="非盈利及慈善机构Not for Profit/Charities"/>
    <n v="883.5"/>
    <s v="500万元（含）至1000万元"/>
    <m/>
    <m/>
    <m/>
    <s v="Crowe Global"/>
    <s v="英国"/>
    <s v="Crowe U.K. LLP"/>
    <m/>
    <m/>
    <m/>
    <m/>
    <m/>
    <m/>
    <x v="0"/>
    <s v="老客户老业务"/>
    <s v="审计"/>
    <s v="其他境外审计业务"/>
    <s v="2024年报审计"/>
    <s v="中国"/>
    <s v="北京"/>
    <m/>
    <m/>
    <m/>
    <m/>
    <s v="国富会计所"/>
    <s v="北京执业中心"/>
    <x v="3"/>
    <s v="佟锐"/>
    <m/>
    <n v="28301.886792452828"/>
    <n v="30000"/>
    <m/>
    <m/>
    <d v="2024-12-13T00:00:00"/>
    <m/>
    <n v="28301.886792452828"/>
    <n v="1800"/>
    <n v="31800"/>
    <s v="否"/>
    <m/>
    <m/>
    <m/>
    <m/>
    <x v="3"/>
    <m/>
    <m/>
    <n v="2025"/>
    <n v="31800"/>
    <m/>
    <n v="0"/>
    <m/>
    <m/>
    <s v="LC"/>
  </r>
  <r>
    <s v="对内-延续"/>
    <d v="2024-12-06T00:00:00"/>
    <s v="因福来科技（深圳）有限公司"/>
    <s v="Infoline Technology (Shenzhen) Co., Ltd"/>
    <s v="外商投资企业"/>
    <s v="因福来科技（深圳）有限公司"/>
    <s v="Infoline Technology (Shenzhen) Co., Ltd"/>
    <s v="外商投资企业"/>
    <s v="否"/>
    <s v="否"/>
    <m/>
    <m/>
    <m/>
    <s v="科技与通讯Technology &amp; Telecommunications"/>
    <n v="1663.3"/>
    <s v="1000万元（含）至5000万元"/>
    <m/>
    <m/>
    <m/>
    <s v="Crowe Global"/>
    <s v="马来西亚"/>
    <s v="Crowe Malaysia PLT"/>
    <m/>
    <m/>
    <m/>
    <m/>
    <m/>
    <m/>
    <x v="0"/>
    <s v="老客户老业务"/>
    <s v="审计"/>
    <s v="其他境外审计业务"/>
    <s v="2024年报审计"/>
    <s v="中国"/>
    <s v="深圳"/>
    <m/>
    <m/>
    <m/>
    <m/>
    <s v="国富会计所"/>
    <s v="北京执业中心"/>
    <x v="3"/>
    <s v="佟锐"/>
    <m/>
    <n v="55000"/>
    <n v="58300"/>
    <m/>
    <m/>
    <d v="2024-12-06T00:00:00"/>
    <m/>
    <n v="55000"/>
    <m/>
    <n v="58300"/>
    <s v="否"/>
    <m/>
    <m/>
    <m/>
    <m/>
    <x v="3"/>
    <m/>
    <m/>
    <n v="2025"/>
    <n v="58300"/>
    <m/>
    <n v="0"/>
    <m/>
    <m/>
    <s v="LC"/>
  </r>
  <r>
    <s v="对内-延续"/>
    <d v="2025-01-01T00:00:00"/>
    <s v="河北蒙特费罗导轨有限公司"/>
    <s v="Hebei Monteferro Guide Rails Co., Ltd."/>
    <s v="外商投资企业"/>
    <s v="河北蒙特费罗导轨有限公司"/>
    <s v="Hebei Monteferro Guide Rails Co., Ltd."/>
    <s v="外商投资企业"/>
    <s v="否"/>
    <s v="否"/>
    <m/>
    <m/>
    <m/>
    <s v="制造Manufacturing"/>
    <n v="16844"/>
    <s v="1亿元（含）至3.65亿元（5000万美元）"/>
    <m/>
    <m/>
    <m/>
    <s v="Crowe Global"/>
    <s v="意大利"/>
    <s v="Crowe Bompani"/>
    <s v="Giovanni Paschero g.paschero@crowebompani.it"/>
    <m/>
    <m/>
    <m/>
    <m/>
    <m/>
    <x v="0"/>
    <s v="老客户老业务"/>
    <s v="审计"/>
    <s v="其他境外审计业务"/>
    <s v="2024年报审计"/>
    <s v="中国"/>
    <s v="沧州"/>
    <m/>
    <m/>
    <m/>
    <m/>
    <s v="国富会计所"/>
    <s v="北京执业中心"/>
    <x v="3"/>
    <s v="佟锐"/>
    <m/>
    <n v="47169.811320754714"/>
    <n v="50000"/>
    <m/>
    <m/>
    <d v="2025-02-11T00:00:00"/>
    <s v="系统登记日期"/>
    <n v="47169.811320754714"/>
    <m/>
    <n v="50000"/>
    <s v="否"/>
    <m/>
    <m/>
    <m/>
    <m/>
    <x v="3"/>
    <m/>
    <m/>
    <n v="2025"/>
    <n v="50000"/>
    <m/>
    <n v="0"/>
    <m/>
    <m/>
    <s v="LC"/>
  </r>
  <r>
    <s v="自主"/>
    <d v="2025-01-01T00:00:00"/>
    <s v="北京福泰克环保科技有限公司"/>
    <s v="Beijing Fuel Tech Environmental Technologies Co., Ltd."/>
    <s v="外商投资企业"/>
    <s v="北京福泰克环保科技有限公司"/>
    <s v="Beijing Fuel Tech Environmental Technologies Co., Ltd."/>
    <s v="外商投资企业"/>
    <s v="否"/>
    <s v="否"/>
    <m/>
    <m/>
    <m/>
    <s v="制造Manufacturing"/>
    <n v="2"/>
    <s v="低于500万元"/>
    <m/>
    <m/>
    <m/>
    <s v="国富集团内部"/>
    <s v="中国"/>
    <m/>
    <m/>
    <m/>
    <m/>
    <s v="国富会计所北京执业中心"/>
    <s v="佟锐"/>
    <s v="王佳佳延续业务"/>
    <x v="0"/>
    <s v="老客户老业务"/>
    <s v="审计"/>
    <s v="其他境外审计业务"/>
    <s v="2024年报审计"/>
    <s v="中国"/>
    <s v="北京"/>
    <m/>
    <m/>
    <m/>
    <m/>
    <s v="国富会计所"/>
    <s v="北京执业中心"/>
    <x v="3"/>
    <s v="佟锐"/>
    <m/>
    <n v="25000"/>
    <n v="26500"/>
    <m/>
    <m/>
    <d v="2025-04-02T00:00:00"/>
    <s v="系统登记日期"/>
    <n v="25000"/>
    <m/>
    <n v="26500"/>
    <s v="否"/>
    <m/>
    <m/>
    <m/>
    <m/>
    <x v="3"/>
    <m/>
    <m/>
    <n v="2025"/>
    <m/>
    <m/>
    <n v="26500"/>
    <m/>
    <m/>
    <s v="LC"/>
  </r>
  <r>
    <s v="对内-延续"/>
    <d v="2025-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s v="英国"/>
    <s v="Crowe U.K. LLP"/>
    <s v="Laurence Field "/>
    <s v="International Liaison Partner"/>
    <s v="laurence.field@crowe.co.uk_x000a_+442078427100"/>
    <m/>
    <m/>
    <m/>
    <x v="0"/>
    <s v="老客户老业务"/>
    <s v="审计"/>
    <s v="其他境外审计业务"/>
    <s v="2024年报审计"/>
    <s v="中国"/>
    <s v="深圳"/>
    <m/>
    <m/>
    <m/>
    <m/>
    <s v="国富会计所"/>
    <s v="北京执业中心"/>
    <x v="3"/>
    <s v="佟锐"/>
    <m/>
    <n v="35000"/>
    <n v="37100"/>
    <m/>
    <m/>
    <n v="2025"/>
    <m/>
    <n v="35000"/>
    <m/>
    <n v="37100"/>
    <s v="否"/>
    <m/>
    <m/>
    <m/>
    <m/>
    <x v="3"/>
    <m/>
    <m/>
    <n v="2025"/>
    <n v="37100"/>
    <m/>
    <n v="0"/>
    <m/>
    <m/>
    <s v="LC"/>
  </r>
  <r>
    <s v="对内-延续"/>
    <d v="2025-01-01T00:00:00"/>
    <s v="天津峰利蒙瑞特实业有限公司"/>
    <s v="Tianjin Fengli Merit Co., Ltd"/>
    <s v="外商投资企业"/>
    <s v="天津峰利蒙瑞特实业有限公司"/>
    <s v="Tianjin Fengli Merit Co., Ltd"/>
    <s v="外商投资企业"/>
    <s v="否"/>
    <s v="否"/>
    <m/>
    <m/>
    <m/>
    <s v="制造Manufacturing"/>
    <n v="25495"/>
    <s v="1亿元（含）至3.65亿元（5000万美元）"/>
    <m/>
    <m/>
    <m/>
    <s v="Crowe Global"/>
    <s v="意大利"/>
    <s v="Crowe Bompani"/>
    <s v="Giovanni Paschero "/>
    <m/>
    <s v="g.paschero@crowebompani.it"/>
    <m/>
    <m/>
    <m/>
    <x v="0"/>
    <s v="老客户老业务"/>
    <s v="审计"/>
    <s v="其他境外审计业务"/>
    <s v="2024年报审计"/>
    <s v="中国"/>
    <s v="天津"/>
    <m/>
    <m/>
    <m/>
    <m/>
    <s v="国富会计所"/>
    <s v="北京执业中心"/>
    <x v="3"/>
    <s v="佟锐"/>
    <m/>
    <n v="80188.679245283012"/>
    <n v="85000"/>
    <m/>
    <m/>
    <d v="2025-03-24T00:00:00"/>
    <s v="系统登记日期"/>
    <n v="80188.679245283012"/>
    <m/>
    <n v="85000"/>
    <s v="否"/>
    <m/>
    <m/>
    <m/>
    <m/>
    <x v="3"/>
    <m/>
    <m/>
    <n v="2025"/>
    <n v="85000"/>
    <m/>
    <n v="0"/>
    <m/>
    <m/>
    <s v="LC"/>
  </r>
  <r>
    <s v="自主"/>
    <d v="2025-01-01T00:00:00"/>
    <s v="重庆市长寿区宜康百龄帮养老服务有限公司"/>
    <s v="Chongqing Changshou Yikang Bailingbang Yanjia Eldercare Co., Ltd"/>
    <s v="外商投资企业"/>
    <s v="重庆市长寿区宜康百龄帮养老服务有限公司"/>
    <s v="Chongqing Changshou Yikang Bailingbang Yanjia Eldercare Co., Ltd"/>
    <s v="外商投资企业"/>
    <s v="否"/>
    <s v="否"/>
    <m/>
    <m/>
    <m/>
    <s v="医疗Healthcare"/>
    <n v="250"/>
    <s v="低于500万元"/>
    <m/>
    <m/>
    <m/>
    <s v="官网咨询"/>
    <s v="中国"/>
    <m/>
    <m/>
    <m/>
    <m/>
    <s v="国富会计所北京执业中心"/>
    <s v="佟锐"/>
    <m/>
    <x v="0"/>
    <s v="老客户老业务"/>
    <s v="审计"/>
    <s v="其他境外审计业务"/>
    <s v="2024年报审计"/>
    <s v="中国"/>
    <s v="重庆"/>
    <m/>
    <m/>
    <m/>
    <m/>
    <s v="国富会计所"/>
    <s v="北京执业中心"/>
    <x v="3"/>
    <s v="佟锐"/>
    <m/>
    <n v="160377.35849056602"/>
    <n v="170000"/>
    <m/>
    <m/>
    <n v="2025"/>
    <m/>
    <n v="160377.35849056602"/>
    <m/>
    <n v="170000"/>
    <s v="否"/>
    <m/>
    <m/>
    <m/>
    <m/>
    <x v="3"/>
    <m/>
    <m/>
    <n v="2025"/>
    <n v="170000"/>
    <m/>
    <n v="0"/>
    <m/>
    <m/>
    <s v="LC"/>
  </r>
  <r>
    <s v="对内-延续"/>
    <d v="2025-01-01T00:00:00"/>
    <s v="埃赋隆半导体（上海）有限公司"/>
    <s v="Ampleon Semiconductors (Shanghai) Co., Ltd."/>
    <s v="外商投资企业"/>
    <s v="埃赋隆半导体（上海）有限公司"/>
    <s v="Ampleon Semiconductors (Shanghai) Co., Ltd."/>
    <s v="外商投资企业"/>
    <s v="否"/>
    <s v="否"/>
    <m/>
    <m/>
    <m/>
    <s v="专业服务Professional Services"/>
    <n v="10000"/>
    <s v="1亿元（含）至3.65亿元（5000万美元）"/>
    <m/>
    <m/>
    <m/>
    <s v="Crowe Global"/>
    <s v="荷兰"/>
    <s v="Crowe Foederer B.V."/>
    <s v="Hugo Everaerd"/>
    <s v="International Liaison Partner"/>
    <s v="_x000a_h.everaerd@crowefoederer.nl_x000a_+31205646000"/>
    <m/>
    <m/>
    <m/>
    <x v="0"/>
    <s v="老客户老业务"/>
    <s v="财务外包"/>
    <s v="⑦其他"/>
    <s v="2025年财务外包服务：会计，税务"/>
    <s v="中国"/>
    <s v="上海"/>
    <m/>
    <m/>
    <m/>
    <m/>
    <s v="咨询公司"/>
    <s v="北京总部"/>
    <x v="8"/>
    <s v="刘胜春"/>
    <m/>
    <n v="216206"/>
    <n v="229179"/>
    <m/>
    <m/>
    <d v="2025-01-01T00:00:00"/>
    <s v="估计日期"/>
    <n v="216206"/>
    <m/>
    <n v="229179"/>
    <s v="否"/>
    <m/>
    <m/>
    <m/>
    <m/>
    <x v="3"/>
    <m/>
    <m/>
    <n v="2025"/>
    <m/>
    <m/>
    <n v="229179"/>
    <m/>
    <m/>
    <m/>
  </r>
  <r>
    <s v="对内-延续"/>
    <d v="2025-01-01T00:00:00"/>
    <s v="北京声航软件开发有限公司"/>
    <s v="Beijing SoundHound Software Developmets Co.,Ltd"/>
    <s v="外商投资企业"/>
    <s v="北京声航软件开发有限公司"/>
    <s v="Beijing SoundHound Software Developmets Co.,Ltd"/>
    <s v="外商投资企业"/>
    <s v="否"/>
    <s v="否"/>
    <m/>
    <m/>
    <m/>
    <s v="专业服务Professional Services"/>
    <n v="800"/>
    <s v="500万元（含）至1000万元"/>
    <m/>
    <m/>
    <m/>
    <s v="Crowe Global"/>
    <s v="美国"/>
    <s v="Crowe LLP"/>
    <s v="William Brewer"/>
    <s v="International Liaison Partner"/>
    <s v="bill.brewer@crowe.com_x000a_+12163165985"/>
    <m/>
    <m/>
    <m/>
    <x v="0"/>
    <s v="老客户老业务"/>
    <s v="财务外包"/>
    <m/>
    <s v="会计，税务，薪酬"/>
    <s v="中国"/>
    <s v="北京"/>
    <m/>
    <m/>
    <m/>
    <m/>
    <s v="咨询公司"/>
    <s v="北京总部"/>
    <x v="8"/>
    <s v="刘胜春"/>
    <m/>
    <n v="282837"/>
    <n v="299807"/>
    <m/>
    <m/>
    <d v="2025-01-01T00:00:00"/>
    <s v="估计日期"/>
    <n v="282837"/>
    <m/>
    <n v="299807"/>
    <s v="否"/>
    <m/>
    <m/>
    <m/>
    <m/>
    <x v="3"/>
    <m/>
    <m/>
    <n v="2025"/>
    <m/>
    <m/>
    <n v="299807"/>
    <m/>
    <m/>
    <m/>
  </r>
  <r>
    <s v="对内-延续"/>
    <d v="2025-01-01T00:00:00"/>
    <s v="北京尤尼康环球科技有限公司"/>
    <s v="Beijing UNICOM Global Technology Co. Ltd."/>
    <s v="外商投资企业"/>
    <s v="北京尤尼康环球科技有限公司"/>
    <s v="Beijing UNICOM Global Technology Co. Ltd."/>
    <s v="外商投资企业"/>
    <s v="否"/>
    <s v="否"/>
    <m/>
    <m/>
    <m/>
    <s v="专业服务Professional Services"/>
    <n v="2000"/>
    <s v="1000万元（含）至5000万元"/>
    <m/>
    <m/>
    <m/>
    <s v="Crowe Global"/>
    <s v="美国"/>
    <s v="Crowe LLP"/>
    <s v="William Brewer"/>
    <s v="International Liaison Partner"/>
    <s v="bill.brewer@crowe.com_x000a_+12163165985"/>
    <m/>
    <m/>
    <m/>
    <x v="0"/>
    <s v="老客户老业务"/>
    <s v="财务外包"/>
    <m/>
    <s v="2025年财务外包：会计，税务"/>
    <s v="中国"/>
    <s v="北京"/>
    <m/>
    <m/>
    <m/>
    <m/>
    <s v="咨询公司"/>
    <s v="北京总部"/>
    <x v="8"/>
    <s v="刘胜春"/>
    <m/>
    <n v="311644"/>
    <n v="330343"/>
    <m/>
    <m/>
    <d v="2025-01-01T00:00:00"/>
    <s v="估计日期"/>
    <n v="311644"/>
    <m/>
    <n v="330343"/>
    <s v="否"/>
    <m/>
    <m/>
    <m/>
    <m/>
    <x v="3"/>
    <m/>
    <m/>
    <n v="2025"/>
    <m/>
    <m/>
    <n v="330343"/>
    <m/>
    <m/>
    <m/>
  </r>
  <r>
    <s v="对内-延续"/>
    <d v="2025-01-01T00:00:00"/>
    <s v="贝纳得（济南）清洁技术有限公司"/>
    <s v="Benetech Jinan Clean Tech Co., Ltd"/>
    <s v="外商投资企业"/>
    <s v="贝纳得（济南）清洁技术有限公司"/>
    <s v="Benetech Jinan Clean Tech Co., Ltd"/>
    <s v="外商投资企业"/>
    <s v="否"/>
    <s v="否"/>
    <m/>
    <m/>
    <m/>
    <s v="制造Manufacturing"/>
    <n v="150"/>
    <s v="低于500万元"/>
    <m/>
    <m/>
    <m/>
    <s v="Crowe Global"/>
    <s v="美国"/>
    <s v="Crowe LLP"/>
    <s v="William Brewer"/>
    <s v="International Liaison Partner"/>
    <s v="bill.brewer@crowe.com_x000a_+12163165985"/>
    <m/>
    <m/>
    <m/>
    <x v="0"/>
    <s v="老客户老业务"/>
    <s v="财务外包"/>
    <m/>
    <s v="2025年财务外包：会计，税务"/>
    <s v="中国"/>
    <s v="济南"/>
    <m/>
    <m/>
    <m/>
    <m/>
    <s v="咨询公司"/>
    <s v="北京总部"/>
    <x v="8"/>
    <s v="刘胜春"/>
    <m/>
    <n v="286281"/>
    <n v="303458"/>
    <m/>
    <m/>
    <d v="2025-01-01T00:00:00"/>
    <s v="估计日期"/>
    <n v="286281"/>
    <m/>
    <n v="303458"/>
    <s v="否"/>
    <m/>
    <m/>
    <m/>
    <m/>
    <x v="3"/>
    <m/>
    <m/>
    <n v="2025"/>
    <m/>
    <m/>
    <n v="303458"/>
    <m/>
    <m/>
    <m/>
  </r>
  <r>
    <s v="自主"/>
    <d v="2025-01-01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m/>
    <m/>
    <m/>
    <s v="国富集团内部"/>
    <s v="中国"/>
    <m/>
    <m/>
    <m/>
    <m/>
    <s v="咨询公司"/>
    <s v="刘胜春"/>
    <m/>
    <x v="0"/>
    <s v="老客户新业务"/>
    <s v="财务外包"/>
    <m/>
    <s v="会计，税务，薪酬"/>
    <s v="中国"/>
    <s v="北京"/>
    <m/>
    <m/>
    <m/>
    <m/>
    <s v="咨询公司"/>
    <s v="北京总部"/>
    <x v="8"/>
    <s v="刘胜春"/>
    <m/>
    <n v="126616"/>
    <n v="134213"/>
    <m/>
    <m/>
    <d v="2025-01-01T00:00:00"/>
    <s v="估计日期"/>
    <n v="126616"/>
    <m/>
    <n v="134213"/>
    <s v="否"/>
    <m/>
    <m/>
    <m/>
    <m/>
    <x v="3"/>
    <m/>
    <m/>
    <n v="2025"/>
    <m/>
    <m/>
    <n v="134213"/>
    <m/>
    <m/>
    <m/>
  </r>
  <r>
    <s v="对内-延续"/>
    <d v="2025-01-01T00:00:00"/>
    <s v="巨溪商务信息咨询（上海）有限公司"/>
    <s v="Global Collect Services China Limited"/>
    <s v="外商投资企业"/>
    <s v="巨溪商务信息咨询（上海）有限公司"/>
    <s v="Global Collect Services China Limited"/>
    <s v="外商投资企业"/>
    <s v="否"/>
    <s v="否"/>
    <m/>
    <m/>
    <m/>
    <s v="专业服务Professional Services"/>
    <n v="2000"/>
    <s v="1000万元（含）至5000万元"/>
    <m/>
    <m/>
    <m/>
    <s v="Crowe Global"/>
    <s v="澳大利亚"/>
    <s v="Crowe Australasia"/>
    <s v="Anthony Patrk"/>
    <s v="International Liaison Partner"/>
    <s v="Anthony.Patrk@crowe.com.au_x000a_+61415906680"/>
    <m/>
    <m/>
    <m/>
    <x v="0"/>
    <s v="老客户老业务"/>
    <s v="财务外包"/>
    <m/>
    <s v="2025年财务外包：会计，税务"/>
    <s v="中国"/>
    <s v="上海"/>
    <m/>
    <m/>
    <m/>
    <m/>
    <s v="咨询公司"/>
    <s v="北京总部"/>
    <x v="8"/>
    <s v="刘胜春"/>
    <m/>
    <n v="252324"/>
    <n v="267463"/>
    <m/>
    <m/>
    <d v="2025-01-01T00:00:00"/>
    <s v="估计日期"/>
    <n v="252324"/>
    <m/>
    <n v="267463"/>
    <s v="否"/>
    <m/>
    <m/>
    <m/>
    <m/>
    <x v="3"/>
    <m/>
    <m/>
    <n v="2025"/>
    <m/>
    <m/>
    <n v="267463"/>
    <m/>
    <m/>
    <m/>
  </r>
  <r>
    <s v="自主"/>
    <d v="2025-01-01T00:00:00"/>
    <s v="齐思工业设计咨询（上海）有限公司"/>
    <s v="TEAMS Design Consulting (Shanghai) Co., Ltd."/>
    <s v="外商投资企业"/>
    <s v="齐思工业设计咨询（上海）有限公司"/>
    <s v="TEAMS Design Consulting (Shanghai) Co., Ltd."/>
    <s v="外商投资企业"/>
    <s v="否"/>
    <s v="否"/>
    <m/>
    <m/>
    <m/>
    <s v="专业服务Professional Services"/>
    <n v="900"/>
    <s v="500万元（含）至1000万元"/>
    <m/>
    <m/>
    <m/>
    <s v="国富集团内部"/>
    <s v="中国"/>
    <m/>
    <m/>
    <m/>
    <m/>
    <s v="咨询公司"/>
    <s v="刘胜春"/>
    <m/>
    <x v="0"/>
    <s v="老客户老业务"/>
    <s v="财务外包"/>
    <m/>
    <s v="2025年财务外包：会计，税务"/>
    <s v="中国"/>
    <s v="上海"/>
    <m/>
    <m/>
    <m/>
    <m/>
    <s v="咨询公司"/>
    <s v="北京总部"/>
    <x v="8"/>
    <s v="刘胜春"/>
    <m/>
    <n v="148584"/>
    <n v="157500"/>
    <m/>
    <m/>
    <d v="2025-01-01T00:00:00"/>
    <s v="估计日期"/>
    <n v="148584"/>
    <m/>
    <n v="157500"/>
    <s v="否"/>
    <m/>
    <m/>
    <m/>
    <m/>
    <x v="3"/>
    <m/>
    <m/>
    <n v="2025"/>
    <m/>
    <m/>
    <n v="157500"/>
    <m/>
    <m/>
    <m/>
  </r>
  <r>
    <s v="对内-延续"/>
    <d v="2025-01-01T00:00:00"/>
    <s v="数维知识产权咨询（上海）有限责任公司"/>
    <s v="Ebrand Service Shanghai Co., Ltd"/>
    <s v="外商投资企业"/>
    <s v="数维知识产权咨询（上海）有限责任公司"/>
    <s v="Ebrand Service Shanghai Co., Ltd"/>
    <s v="外商投资企业"/>
    <s v="否"/>
    <s v="否"/>
    <m/>
    <m/>
    <m/>
    <s v="专业服务Professional Services"/>
    <n v="100"/>
    <s v="低于500万元"/>
    <m/>
    <m/>
    <m/>
    <s v="Crowe Global"/>
    <s v="德国"/>
    <s v="Crowe BPG"/>
    <s v="Andreas Hoffmann"/>
    <s v="Partner"/>
    <s v="hoffmann@crowe-bpg.de_x000a_+492151508464"/>
    <m/>
    <m/>
    <m/>
    <x v="0"/>
    <s v="老客户老业务"/>
    <s v="财务外包"/>
    <m/>
    <s v="2025年财务外包：会计，税务，薪酬"/>
    <s v="中国"/>
    <s v="上海"/>
    <m/>
    <m/>
    <m/>
    <m/>
    <s v="咨询公司"/>
    <s v="北京总部"/>
    <x v="8"/>
    <s v="刘胜春"/>
    <m/>
    <n v="46837"/>
    <n v="49647"/>
    <m/>
    <m/>
    <d v="2025-01-01T00:00:00"/>
    <s v="估计日期"/>
    <n v="46837"/>
    <m/>
    <n v="49647"/>
    <s v="否"/>
    <m/>
    <m/>
    <m/>
    <m/>
    <x v="3"/>
    <m/>
    <m/>
    <n v="2025"/>
    <m/>
    <m/>
    <n v="49647"/>
    <m/>
    <m/>
    <m/>
  </r>
  <r>
    <s v="对内-延续"/>
    <d v="2025-01-01T00:00:00"/>
    <s v="思澎赛企业管理（上海）有限公司"/>
    <s v="Spencer Stuart Star Enterprise Management Co., Ltd."/>
    <s v="外商投资企业"/>
    <s v="思澎赛企业管理（上海）有限公司"/>
    <s v="Spencer Stuart Star Enterprise Management Co., Ltd."/>
    <s v="外商投资企业"/>
    <s v="否"/>
    <s v="否"/>
    <m/>
    <m/>
    <m/>
    <s v="专业服务Professional Services"/>
    <n v="1916"/>
    <s v="1000万元（含）至5000万元"/>
    <m/>
    <m/>
    <m/>
    <s v="Crowe Global"/>
    <s v="香港"/>
    <m/>
    <s v="Cyrus Chow"/>
    <s v="International Liaison Partner"/>
    <s v="international.liaison@crowe.hk_x000a_+85228946835"/>
    <m/>
    <m/>
    <m/>
    <x v="0"/>
    <s v="老客户老业务"/>
    <s v="财务外包"/>
    <m/>
    <s v="2025年财务外包：会计，税务"/>
    <s v="中国"/>
    <s v="上海"/>
    <m/>
    <m/>
    <m/>
    <m/>
    <s v="咨询公司"/>
    <s v="北京总部"/>
    <x v="8"/>
    <s v="刘胜春"/>
    <m/>
    <n v="112356"/>
    <n v="119098"/>
    <m/>
    <m/>
    <d v="2025-01-01T00:00:00"/>
    <s v="估计日期"/>
    <n v="112356"/>
    <m/>
    <n v="119098"/>
    <s v="否"/>
    <m/>
    <m/>
    <m/>
    <m/>
    <x v="3"/>
    <m/>
    <m/>
    <n v="2025"/>
    <m/>
    <m/>
    <n v="119098"/>
    <m/>
    <m/>
    <m/>
  </r>
  <r>
    <s v="自主"/>
    <d v="2025-01-01T00:00:00"/>
    <s v="星亚智研（北京）咨询有限公司"/>
    <s v="Xingya Zhiyan (Beijing) Consulting Co., Ltd"/>
    <s v="外商投资企业"/>
    <s v="星亚智研（北京）咨询有限公司"/>
    <s v="Xingya Zhiyan (Beijing) Consulting Co., Ltd"/>
    <s v="外商投资企业"/>
    <s v="否"/>
    <s v="否"/>
    <m/>
    <m/>
    <m/>
    <s v="专业服务Professional Services"/>
    <n v="300"/>
    <s v="低于500万元"/>
    <m/>
    <m/>
    <m/>
    <s v="国富集团内部"/>
    <s v="中国"/>
    <m/>
    <m/>
    <m/>
    <m/>
    <s v="咨询公司"/>
    <s v="刘胜春"/>
    <m/>
    <x v="0"/>
    <s v="新客户新业务"/>
    <s v="财务外包"/>
    <m/>
    <s v="2025年财务外包：会计，税务，薪酬"/>
    <s v="中国"/>
    <s v="北京"/>
    <m/>
    <m/>
    <m/>
    <m/>
    <s v="咨询公司"/>
    <s v="北京总部"/>
    <x v="8"/>
    <s v="刘胜春"/>
    <m/>
    <n v="79245"/>
    <n v="84000"/>
    <m/>
    <m/>
    <d v="2025-01-01T00:00:00"/>
    <s v="估计日期"/>
    <n v="79245"/>
    <m/>
    <n v="84000"/>
    <s v="否"/>
    <m/>
    <m/>
    <m/>
    <m/>
    <x v="3"/>
    <m/>
    <m/>
    <n v="2025"/>
    <m/>
    <m/>
    <n v="84000"/>
    <m/>
    <m/>
    <m/>
  </r>
  <r>
    <s v="对内-延续"/>
    <d v="2025-01-01T00:00:00"/>
    <s v="CROWE FST CONSULTING KFT."/>
    <s v="CROWE FST CONSULTING KFT."/>
    <s v="境外企业"/>
    <s v="CROWE FST CONSULTING KFT."/>
    <s v="CROWE FST CONSULTING KFT."/>
    <s v="外国企业"/>
    <s v="否"/>
    <s v="否"/>
    <m/>
    <m/>
    <m/>
    <s v="专业服务Professional Services"/>
    <n v="0"/>
    <m/>
    <m/>
    <m/>
    <m/>
    <s v="Crowe Global"/>
    <s v="匈牙利"/>
    <s v="CROWE FST CONSULTING KFT."/>
    <s v="Ashwani Verma"/>
    <s v="Partner"/>
    <s v=" +36301604222_x000a_ashwani.verma@crowe.hu"/>
    <m/>
    <m/>
    <m/>
    <x v="0"/>
    <s v="新客户新业务"/>
    <s v="财务外包"/>
    <m/>
    <s v="供应商信息录入流程外包"/>
    <s v="中国"/>
    <s v="上海"/>
    <m/>
    <m/>
    <m/>
    <m/>
    <s v="咨询公司"/>
    <s v="北京总部"/>
    <x v="8"/>
    <s v="刘胜春"/>
    <m/>
    <n v="81132.075471698103"/>
    <n v="86000"/>
    <m/>
    <m/>
    <d v="2025-01-01T00:00:00"/>
    <s v="估计日期"/>
    <n v="81132.075471698103"/>
    <m/>
    <n v="86000"/>
    <s v="否"/>
    <m/>
    <m/>
    <m/>
    <m/>
    <x v="3"/>
    <m/>
    <m/>
    <n v="2025"/>
    <n v="86000"/>
    <m/>
    <n v="0"/>
    <m/>
    <m/>
    <m/>
  </r>
  <r>
    <s v="对内-延续"/>
    <d v="2025-01-01T00:00:00"/>
    <s v="尼亚莫企业管理（上海）有限公司"/>
    <s v="Neeyamo Enterprise Management (Shanghai) Co., Ltd."/>
    <s v="外商投资企业"/>
    <s v="尼亚莫企业管理（上海）有限公司"/>
    <s v="Neeyamo Enterprise Management (Shanghai) Co., Ltd."/>
    <s v="外商投资企业"/>
    <s v="否"/>
    <s v="否"/>
    <m/>
    <m/>
    <m/>
    <s v="专业服务Professional Services"/>
    <n v="30"/>
    <s v="低于500万元"/>
    <m/>
    <m/>
    <m/>
    <s v="官网咨询"/>
    <s v="中国"/>
    <m/>
    <m/>
    <m/>
    <m/>
    <s v="咨询公司"/>
    <s v="沈琳"/>
    <m/>
    <x v="0"/>
    <s v="新客户新业务"/>
    <s v="财务外包"/>
    <s v="⑦其他"/>
    <s v="2025年财务外包：会计，税务"/>
    <s v="中国"/>
    <s v="上海"/>
    <m/>
    <m/>
    <m/>
    <m/>
    <s v="咨询公司"/>
    <s v="北京总部"/>
    <x v="8"/>
    <s v="刘胜春"/>
    <m/>
    <n v="33440.85"/>
    <n v="35447.300000000003"/>
    <m/>
    <m/>
    <d v="2025-01-01T00:00:00"/>
    <s v="估计日期"/>
    <n v="33440.85"/>
    <m/>
    <n v="35447.300000000003"/>
    <s v="否"/>
    <m/>
    <m/>
    <m/>
    <m/>
    <x v="3"/>
    <m/>
    <m/>
    <n v="2025"/>
    <m/>
    <m/>
    <n v="35447.300000000003"/>
    <m/>
    <m/>
    <m/>
  </r>
  <r>
    <s v="自主"/>
    <d v="2025-01-01T00:00:00"/>
    <s v="爱艺德杰（上海）商务咨询有限公司"/>
    <m/>
    <s v="外商投资企业"/>
    <s v="爱艺德杰（上海）商务咨询有限公司"/>
    <m/>
    <s v="外商投资企业"/>
    <s v="否"/>
    <s v="否"/>
    <m/>
    <m/>
    <m/>
    <s v="专业服务Professional Services"/>
    <n v="900"/>
    <s v="500万元（含）至1000万元"/>
    <m/>
    <m/>
    <m/>
    <s v="国富集团内部"/>
    <s v="中国"/>
    <m/>
    <m/>
    <m/>
    <m/>
    <s v="咨询公司"/>
    <s v="刘胜春"/>
    <m/>
    <x v="0"/>
    <s v="老客户老业务"/>
    <s v="财务外包"/>
    <s v="⑦其他"/>
    <s v="2025年财务外包：会计，税务，薪酬"/>
    <s v="中国"/>
    <s v="上海"/>
    <m/>
    <m/>
    <m/>
    <m/>
    <s v="咨询公司"/>
    <s v="北京总部"/>
    <x v="8"/>
    <s v="刘胜春"/>
    <m/>
    <n v="3773.58"/>
    <n v="4000"/>
    <m/>
    <m/>
    <d v="2025-01-01T00:00:00"/>
    <s v="估计日期"/>
    <n v="3773.58"/>
    <m/>
    <n v="4000"/>
    <s v="否"/>
    <m/>
    <m/>
    <m/>
    <m/>
    <x v="3"/>
    <m/>
    <m/>
    <n v="2025"/>
    <m/>
    <m/>
    <n v="4000"/>
    <m/>
    <m/>
    <m/>
  </r>
  <r>
    <s v="对外"/>
    <d v="2025-01-02T00:00:00"/>
    <s v="贵福金（香港）贸易有限公司"/>
    <s v=" Guifujin (Hong Kong) Trade Co., Limited"/>
    <s v="地方国有企业境外实体"/>
    <s v="贵福金（香港）贸易有限公司"/>
    <s v=" Guifujin (Hong Kong) Trade Co., Limited"/>
    <s v="地方国有企业境外实体"/>
    <s v="否"/>
    <s v="否"/>
    <m/>
    <m/>
    <m/>
    <s v="零售Retail"/>
    <s v="未知收入"/>
    <m/>
    <m/>
    <m/>
    <m/>
    <s v="国富集团内部"/>
    <s v="中国"/>
    <m/>
    <m/>
    <m/>
    <m/>
    <s v="德皓"/>
    <s v="郭妍"/>
    <m/>
    <x v="2"/>
    <s v="新客户新业务"/>
    <s v="审计"/>
    <m/>
    <s v="国企香港子公司审计"/>
    <s v="香港"/>
    <s v="香港"/>
    <s v="Crowe HK"/>
    <s v="Ivy Chua蔡淑莲"/>
    <s v="审计合伙人"/>
    <m/>
    <m/>
    <m/>
    <x v="10"/>
    <s v="孟一诺"/>
    <m/>
    <m/>
    <m/>
    <m/>
    <m/>
    <m/>
    <m/>
    <m/>
    <m/>
    <m/>
    <m/>
    <m/>
    <m/>
    <m/>
    <m/>
    <x v="4"/>
    <m/>
    <m/>
    <m/>
    <m/>
    <m/>
    <n v="0"/>
    <m/>
    <m/>
    <s v="LC"/>
  </r>
  <r>
    <s v="对内-首年"/>
    <d v="2025-01-03T00:00:00"/>
    <s v="Crowe LLP"/>
    <s v="Crowe LLP"/>
    <s v="境外企业"/>
    <m/>
    <m/>
    <m/>
    <m/>
    <m/>
    <m/>
    <m/>
    <m/>
    <m/>
    <m/>
    <m/>
    <m/>
    <m/>
    <m/>
    <s v="Crowe Global"/>
    <s v="美国所"/>
    <s v="Crowe美国所"/>
    <s v="George I. Rudoy "/>
    <m/>
    <m/>
    <m/>
    <m/>
    <m/>
    <x v="3"/>
    <s v="新客户新业务"/>
    <s v="法务"/>
    <m/>
    <s v="暂未提供具体服务范围，仅告知为法律支持相关服务，需先签署保密协议"/>
    <m/>
    <s v="中国"/>
    <m/>
    <m/>
    <m/>
    <m/>
    <s v="国富会计所"/>
    <s v="北京执业中心"/>
    <x v="3"/>
    <s v="刘洵子"/>
    <s v="美国所统一投标，法务服务，未报价"/>
    <m/>
    <m/>
    <m/>
    <m/>
    <m/>
    <m/>
    <m/>
    <m/>
    <m/>
    <m/>
    <m/>
    <m/>
    <m/>
    <m/>
    <x v="4"/>
    <m/>
    <m/>
    <m/>
    <m/>
    <m/>
    <n v="0"/>
    <s v="2、超出团队服务范围或能力，未能承接;"/>
    <s v="未报价"/>
    <s v="OL"/>
  </r>
  <r>
    <s v="自主"/>
    <d v="2025-01-03T00:00:00"/>
    <s v="Union AG"/>
    <s v="Union AG"/>
    <s v="境外企业"/>
    <s v=" 青岛优纽蕾丝有限公司_x000a_青岛优纽花边有限公司"/>
    <s v="Qingdao Youniu Lace Co., Ltd; Qingdao Union Lace Co., Ltd "/>
    <s v="外商投资企业"/>
    <m/>
    <s v="否"/>
    <m/>
    <m/>
    <m/>
    <s v="纺织业Textile"/>
    <n v="3000"/>
    <s v="1000万元（含）至5000万元"/>
    <s v="abeeli@union-ag.com"/>
    <m/>
    <m/>
    <s v="国富集团内部"/>
    <s v="中国"/>
    <m/>
    <m/>
    <m/>
    <m/>
    <s v="国富会计所北京执业中心"/>
    <s v="刘洵子"/>
    <m/>
    <x v="1"/>
    <s v="老客户新业务"/>
    <s v="税务"/>
    <m/>
    <s v="税务专项咨询"/>
    <s v="中国"/>
    <s v="山东平度"/>
    <m/>
    <m/>
    <m/>
    <m/>
    <s v="税务公司"/>
    <s v="上海分公司"/>
    <x v="12"/>
    <s v="陈鹏志"/>
    <s v="不含税和差旅，报价范围为20-40万"/>
    <n v="205000"/>
    <n v="218775.99999999997"/>
    <m/>
    <m/>
    <m/>
    <m/>
    <m/>
    <m/>
    <m/>
    <m/>
    <m/>
    <m/>
    <m/>
    <m/>
    <x v="4"/>
    <m/>
    <m/>
    <m/>
    <m/>
    <m/>
    <n v="0"/>
    <s v="3、报价高，超出客户预期；"/>
    <s v="报价过高"/>
    <s v="OL"/>
  </r>
  <r>
    <s v="对内-首年"/>
    <d v="2025-01-07T00:00:00"/>
    <s v="安斯泰来制药集团"/>
    <s v=" Astellas Pharma Inc."/>
    <s v="境外企业"/>
    <s v=" Astellas Pharma Inc."/>
    <s v=" Astellas Pharma Inc."/>
    <s v="境外企业"/>
    <s v="否"/>
    <s v="是"/>
    <s v="东京证交所"/>
    <s v="TYO:4503"/>
    <m/>
    <s v="制药业Pharmaceuticals"/>
    <n v="9561500"/>
    <s v="365亿元（含）以上"/>
    <m/>
    <m/>
    <m/>
    <s v="Crowe Global"/>
    <s v="美国"/>
    <s v="Crowe LLP"/>
    <s v="Mike Varney"/>
    <s v="ILP"/>
    <s v="mike.varney@crowe.com_x000a_+12166237500"/>
    <m/>
    <m/>
    <m/>
    <x v="2"/>
    <s v="新客户新业务"/>
    <s v="咨询"/>
    <m/>
    <s v="operational audit 25-27年"/>
    <s v="中国"/>
    <s v="中国"/>
    <m/>
    <m/>
    <m/>
    <m/>
    <s v="国富会计所"/>
    <s v="北京执业中心"/>
    <x v="3"/>
    <s v="刘洵子"/>
    <s v="与美国、日本、英国联合投标（美国牵头），按小时报价"/>
    <m/>
    <m/>
    <m/>
    <m/>
    <m/>
    <m/>
    <m/>
    <m/>
    <m/>
    <m/>
    <m/>
    <m/>
    <m/>
    <m/>
    <x v="4"/>
    <m/>
    <m/>
    <m/>
    <m/>
    <m/>
    <n v="0"/>
    <m/>
    <m/>
    <s v="OL"/>
  </r>
  <r>
    <s v="对内-首年"/>
    <d v="2025-01-07T00:00:00"/>
    <s v="CONNEKTUM"/>
    <m/>
    <m/>
    <m/>
    <m/>
    <m/>
    <m/>
    <m/>
    <m/>
    <m/>
    <m/>
    <m/>
    <m/>
    <m/>
    <s v="Marcos Ivan"/>
    <m/>
    <m/>
    <s v="Crowe Global"/>
    <s v="官网"/>
    <s v="Crowe官网"/>
    <m/>
    <m/>
    <m/>
    <m/>
    <m/>
    <m/>
    <x v="3"/>
    <s v="新客户新业务"/>
    <s v="其他"/>
    <m/>
    <s v="供应商背景调查"/>
    <m/>
    <s v="山东"/>
    <m/>
    <m/>
    <m/>
    <m/>
    <s v="国富会计所"/>
    <s v="北京执业中心"/>
    <x v="3"/>
    <m/>
    <m/>
    <m/>
    <m/>
    <m/>
    <m/>
    <m/>
    <m/>
    <m/>
    <m/>
    <m/>
    <m/>
    <m/>
    <m/>
    <m/>
    <m/>
    <x v="4"/>
    <m/>
    <m/>
    <m/>
    <m/>
    <m/>
    <n v="0"/>
    <s v="4、其他，请说明"/>
    <s v="时间要求紧，且涉及产品质量检测，需第三方检测机构介入"/>
    <s v="LC"/>
  </r>
  <r>
    <s v="自主"/>
    <d v="2025-01-14T00:00:00"/>
    <s v="波鸿集团"/>
    <m/>
    <s v="地方国有企业"/>
    <s v="波鸿集团下属美国、加拿大、匈牙利子公司"/>
    <m/>
    <s v="地方国有企业"/>
    <m/>
    <s v="否"/>
    <m/>
    <m/>
    <m/>
    <s v="制造Manufacturing"/>
    <n v="9000"/>
    <s v="5000万元（含）至1亿元"/>
    <m/>
    <m/>
    <m/>
    <s v="国富集团内部"/>
    <s v="中国"/>
    <m/>
    <m/>
    <m/>
    <m/>
    <s v="国富会计所四川分所"/>
    <s v="侯秦"/>
    <m/>
    <x v="1"/>
    <s v="新客户新业务"/>
    <s v="审计"/>
    <m/>
    <s v="对海外三家子公司进行2024年度审计（中国准则），国际业务团队自行派员"/>
    <s v="美国、加拿大、匈牙利"/>
    <m/>
    <m/>
    <m/>
    <m/>
    <m/>
    <s v="国富会计所"/>
    <s v="北京执业中心"/>
    <x v="3"/>
    <s v="佟锐"/>
    <s v="侯总报价，预估200万左右"/>
    <n v="1886792.4528301887"/>
    <n v="2000000"/>
    <m/>
    <m/>
    <m/>
    <m/>
    <m/>
    <m/>
    <m/>
    <m/>
    <m/>
    <m/>
    <m/>
    <m/>
    <x v="4"/>
    <m/>
    <m/>
    <m/>
    <m/>
    <m/>
    <n v="0"/>
    <s v="3、报价高，超出客户预期；"/>
    <s v="主要为报价原因，另一部分是因为缺乏海外审计业绩"/>
    <s v="OL"/>
  </r>
  <r>
    <s v="自主"/>
    <d v="2025-01-23T00:00:00"/>
    <s v="Bike Alert Plc "/>
    <s v="Bike Alert Plc "/>
    <s v="境外企业"/>
    <s v="温州革新链轮制造有限公司"/>
    <s v="Wenzhou Gexin Sprocket Manufacturing Co., Ltd. "/>
    <s v="外商投资企业"/>
    <s v="否"/>
    <s v="否"/>
    <m/>
    <m/>
    <m/>
    <s v="汽车Automibles "/>
    <n v="7500"/>
    <s v="5000万元（含）至1亿元"/>
    <s v="Christophoros Constantinou_x000a_Chief Financial Officer_x000a_C.constantinou@bikealert.com"/>
    <m/>
    <m/>
    <s v="国富集团内部"/>
    <s v="中国"/>
    <m/>
    <m/>
    <m/>
    <m/>
    <s v="国富会计所北京执业中心"/>
    <s v="刘洵子"/>
    <m/>
    <x v="0"/>
    <s v="老客户新业务"/>
    <s v="审阅"/>
    <s v="④其他境外审计业务"/>
    <s v="小企业会计准则审阅（2024），出具中英文报告"/>
    <s v="中国"/>
    <s v="浙江温州"/>
    <m/>
    <m/>
    <m/>
    <m/>
    <s v="国富会计所"/>
    <s v="北京执业中心"/>
    <x v="3"/>
    <s v="刘洵子"/>
    <s v="总价含税，若有差旅实报实销"/>
    <n v="59200"/>
    <n v="63178.239999999998"/>
    <m/>
    <m/>
    <d v="2025-03-11T00:00:00"/>
    <m/>
    <n v="59200"/>
    <m/>
    <n v="63178.239999999998"/>
    <s v="否"/>
    <m/>
    <m/>
    <m/>
    <m/>
    <x v="3"/>
    <m/>
    <m/>
    <n v="2025"/>
    <m/>
    <m/>
    <n v="63178.239999999998"/>
    <m/>
    <m/>
    <s v="OL"/>
  </r>
  <r>
    <s v="对内-首年"/>
    <d v="2025-01-23T00:00:00"/>
    <s v="苏州冈本贸易有限公司"/>
    <s v="SUZHOU OKAMOTO TRADING CO.,LTD."/>
    <s v="外商投资企业"/>
    <s v="苏州冈本贸易有限公司"/>
    <s v="SUZHOU OKAMOTO TRADING CO.,LTD."/>
    <s v="外商投资企业"/>
    <s v="否"/>
    <s v="否"/>
    <m/>
    <m/>
    <m/>
    <s v="零售Retail"/>
    <n v="963"/>
    <s v="500万元（含）至1000万元"/>
    <s v="Mr. Tang Hao"/>
    <s v="CFO"/>
    <s v=" h-tang@okamoto-suzhou.cn "/>
    <s v="Crowe Global"/>
    <s v="日本"/>
    <s v="Akari Audit &amp; Co."/>
    <s v="An Kwi Ha"/>
    <m/>
    <s v="kwiha.an@crowe-akh.jp"/>
    <m/>
    <m/>
    <m/>
    <x v="2"/>
    <s v="新客户新业务"/>
    <s v="审计"/>
    <m/>
    <s v="2024年度审计"/>
    <s v="中国"/>
    <s v="江苏苏州"/>
    <m/>
    <m/>
    <m/>
    <m/>
    <s v="国富会计所"/>
    <s v="北京执业中心"/>
    <x v="3"/>
    <s v="刘洵子"/>
    <s v="总价含6.72%税，若有差旅实报实销。北京报价53360元不含差旅。_x000a_应客户要求，让上海团队做，上海团队总报价为6.5万元不含税和差旅。"/>
    <n v="65000"/>
    <n v="69368"/>
    <m/>
    <m/>
    <m/>
    <m/>
    <m/>
    <m/>
    <m/>
    <m/>
    <m/>
    <m/>
    <m/>
    <m/>
    <x v="4"/>
    <m/>
    <m/>
    <m/>
    <m/>
    <m/>
    <n v="0"/>
    <m/>
    <m/>
    <s v="OL"/>
  </r>
  <r>
    <s v="对内-延续"/>
    <d v="2025-02-10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老客户老业务"/>
    <s v="审计"/>
    <s v="④其他境外审计业务"/>
    <s v="2024年报审计（延续业务）"/>
    <s v="中国"/>
    <s v="北京"/>
    <m/>
    <m/>
    <m/>
    <m/>
    <s v="国富会计所"/>
    <s v="北京执业中心"/>
    <x v="1"/>
    <s v="刘洵子"/>
    <s v="含税价格"/>
    <n v="60407.547169811318"/>
    <n v="64032"/>
    <m/>
    <m/>
    <d v="2025-02-21T00:00:00"/>
    <m/>
    <n v="60407.547169811318"/>
    <m/>
    <n v="64032"/>
    <s v="否"/>
    <m/>
    <m/>
    <m/>
    <m/>
    <x v="3"/>
    <m/>
    <m/>
    <n v="2025"/>
    <n v="64032"/>
    <m/>
    <n v="0"/>
    <m/>
    <m/>
    <s v="OL"/>
  </r>
  <r>
    <s v="对内-延续"/>
    <d v="2025-02-10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s v="澳大利亚"/>
    <s v="Crowe Australasia"/>
    <s v="Anthony Patrk"/>
    <s v="International Liaison Partner"/>
    <s v="Anthony.Patrk@crowe.com.au_x000a_+61415906680"/>
    <m/>
    <m/>
    <m/>
    <x v="0"/>
    <s v="老客户老业务"/>
    <s v="税务"/>
    <s v="⑤税务"/>
    <s v="2024年税审"/>
    <s v="中国"/>
    <s v="北京"/>
    <m/>
    <m/>
    <m/>
    <m/>
    <s v="税务公司"/>
    <s v="北京总部"/>
    <x v="2"/>
    <s v="王向鹏"/>
    <s v="含税价格"/>
    <n v="20000"/>
    <n v="21344"/>
    <m/>
    <m/>
    <d v="2025-02-21T00:00:00"/>
    <m/>
    <n v="20000"/>
    <m/>
    <n v="21344"/>
    <s v="否"/>
    <m/>
    <m/>
    <m/>
    <m/>
    <x v="3"/>
    <m/>
    <m/>
    <n v="2025"/>
    <n v="21344"/>
    <s v="增值税发票"/>
    <n v="0"/>
    <m/>
    <m/>
    <s v="OL"/>
  </r>
  <r>
    <s v="对外"/>
    <d v="2025-02-12T00:00:00"/>
    <s v="中信资源印尼"/>
    <s v="CITIC Seram Energy Limited"/>
    <s v="中央企业境外实体"/>
    <s v="中信资源印尼"/>
    <s v="CITIC Seram Energy Limited"/>
    <s v="中央企业境外实体"/>
    <s v="否"/>
    <s v="否"/>
    <m/>
    <m/>
    <s v="未知收入"/>
    <s v="工业金属&amp;矿产Industrial Metals &amp; Mining"/>
    <n v="0"/>
    <s v="低于500万元"/>
    <s v="Zhang Ying 张颖"/>
    <s v="CFO "/>
    <s v="Rebeccaz@citicseram.com"/>
    <s v="国富集团内部"/>
    <s v="中国"/>
    <m/>
    <m/>
    <m/>
    <m/>
    <s v="董付堂"/>
    <s v="董付堂"/>
    <m/>
    <x v="1"/>
    <s v="新客户新业务"/>
    <s v="咨询"/>
    <m/>
    <s v="油气项目股权转让合规性咨询"/>
    <m/>
    <s v="印度尼西亚"/>
    <s v="Crowe Indonesia"/>
    <s v="Jenly Hendrawan"/>
    <s v="管理合伙人"/>
    <s v="jenly.hendrawan@crowe.id"/>
    <m/>
    <m/>
    <x v="10"/>
    <s v="刘洵子"/>
    <s v="含15%市场协调费 "/>
    <m/>
    <n v="206337.6"/>
    <s v="USD"/>
    <n v="28658"/>
    <m/>
    <m/>
    <m/>
    <m/>
    <m/>
    <m/>
    <m/>
    <m/>
    <m/>
    <m/>
    <x v="4"/>
    <m/>
    <m/>
    <m/>
    <m/>
    <m/>
    <n v="0"/>
    <m/>
    <m/>
    <s v="OL"/>
  </r>
  <r>
    <s v="自主"/>
    <d v="2025-02-13T00:00:00"/>
    <s v="锐往汽车销售（上海）有限公司"/>
    <s v="Rivian Auto Sale (Shanghai) Co. Ltd"/>
    <s v="外商投资企业"/>
    <s v="锐往汽车销售（上海）有限公司"/>
    <s v="Rivian Auto Sale (Shanghai) Co. Ltd"/>
    <s v="外商投资企业"/>
    <m/>
    <s v="否"/>
    <m/>
    <m/>
    <m/>
    <s v="汽车Automibles "/>
    <n v="978"/>
    <s v="500万元（含）至1000万元"/>
    <s v="Milena Maksimovic [mmaksimovic@rivian.com]"/>
    <m/>
    <m/>
    <s v="官网咨询"/>
    <s v="中国"/>
    <m/>
    <m/>
    <m/>
    <m/>
    <m/>
    <m/>
    <m/>
    <x v="1"/>
    <s v="新客户新业务"/>
    <s v="审计"/>
    <m/>
    <s v="2024年新设，法定年审"/>
    <s v="中国"/>
    <s v="上海"/>
    <m/>
    <m/>
    <m/>
    <m/>
    <s v="国富会计所"/>
    <s v="上海分所"/>
    <x v="4"/>
    <s v="许丽英"/>
    <m/>
    <n v="91603.773584905663"/>
    <n v="97100"/>
    <m/>
    <m/>
    <m/>
    <m/>
    <m/>
    <m/>
    <m/>
    <m/>
    <m/>
    <m/>
    <m/>
    <m/>
    <x v="4"/>
    <m/>
    <m/>
    <m/>
    <m/>
    <m/>
    <n v="0"/>
    <s v="5、其他，请说明"/>
    <s v="新设公司报价过高，客户用了竞争对手"/>
    <s v="OL"/>
  </r>
  <r>
    <s v="对内-首年"/>
    <d v="2025-02-21T00:00:00"/>
    <s v="阿儿法（上海）医疗咨询有限公司；阿儿法（广州）医疗咨询有限公司"/>
    <s v="Alpha International (Shanghai) Medical Consulting Limited; Alpha International (Guangzhou) Medical Consulting Limited"/>
    <s v="外商投资企业"/>
    <s v="阿儿法（上海）医疗咨询有限公司；阿儿法（广州）医疗咨询有限公司"/>
    <s v="Alpha International (Shanghai) Medical Consulting Limited; Alpha International (Guangzhou) Medical Consulting Limited"/>
    <s v="外商投资企业"/>
    <s v="否"/>
    <s v="否"/>
    <m/>
    <m/>
    <m/>
    <s v="医疗Healthcare"/>
    <s v="0（新设立）"/>
    <s v="低于500万元"/>
    <s v="KP Tan "/>
    <m/>
    <s v="kptan@alphafertilitycentre.com"/>
    <s v="Crowe Global"/>
    <s v="马来西亚"/>
    <s v="Crowe Malaysia PLT"/>
    <s v="Alvis Ong Zhi Hao "/>
    <m/>
    <s v="alvis.ong@crowe.my"/>
    <m/>
    <m/>
    <m/>
    <x v="2"/>
    <s v="新客户新业务"/>
    <s v="审计"/>
    <m/>
    <s v="2024年成立的两家子公司，需要进行IFRS审计及法定审计，出具中英文报告"/>
    <m/>
    <s v="上海、广州"/>
    <m/>
    <m/>
    <m/>
    <m/>
    <s v="国富会计所"/>
    <s v="上海分所"/>
    <x v="4"/>
    <s v="许丽英"/>
    <s v="IFRS:上海4.8万，广州3.5万，不含6%税和差旅_x000a_法定审计：上海3.2万，广州2.4万，不含6%税和差旅"/>
    <n v="139000"/>
    <n v="147340"/>
    <m/>
    <m/>
    <m/>
    <m/>
    <m/>
    <m/>
    <m/>
    <m/>
    <m/>
    <m/>
    <m/>
    <m/>
    <x v="4"/>
    <m/>
    <m/>
    <m/>
    <m/>
    <m/>
    <n v="0"/>
    <m/>
    <m/>
    <s v="OL"/>
  </r>
  <r>
    <s v="对内-首年"/>
    <d v="2025-03-05T00:00:00"/>
    <s v="Crowe U.K. LLP"/>
    <s v="Crowe U.K. LLP"/>
    <s v="境外企业"/>
    <s v="西拉塔软件（成都）有限公司"/>
    <m/>
    <s v="外商投资企业"/>
    <s v="否"/>
    <s v="否"/>
    <m/>
    <m/>
    <s v="未知收入"/>
    <s v="科技与通讯Technology &amp; Telecommunications"/>
    <n v="0"/>
    <s v="低于500万元"/>
    <s v="Joshua Shen"/>
    <m/>
    <s v="joshua.shen@boardroomlimited.com.cn"/>
    <s v="Crowe Global"/>
    <s v="英国"/>
    <s v="Crowe U.K. LLP"/>
    <s v="Akiqur Rahman"/>
    <s v="Manager"/>
    <s v="akiqur.rahman@crowe.co.uk"/>
    <m/>
    <m/>
    <m/>
    <x v="0"/>
    <s v="新客户新业务"/>
    <s v="执行商定程序"/>
    <m/>
    <s v="协助银行函证程序"/>
    <s v="中国"/>
    <s v="成都"/>
    <m/>
    <m/>
    <m/>
    <m/>
    <s v="国富会计所"/>
    <s v="北京执业中心"/>
    <x v="1"/>
    <s v="陈伟"/>
    <s v="小时费率，审计助理60美元/小时；不含快递费和税，按实际工时结算"/>
    <n v="2617.81"/>
    <n v="2793.7268319999998"/>
    <s v="USD"/>
    <n v="384.19199999999995"/>
    <d v="2025-03-07T00:00:00"/>
    <m/>
    <n v="2617.81"/>
    <m/>
    <n v="2818.2724319999998"/>
    <s v="否"/>
    <m/>
    <m/>
    <m/>
    <m/>
    <x v="3"/>
    <d v="2025-03-07T00:00:00"/>
    <d v="2025-03-21T00:00:00"/>
    <n v="2025"/>
    <n v="2818.2724319999998"/>
    <s v="CABJ2025-2-4-1"/>
    <n v="0"/>
    <m/>
    <m/>
    <s v="OL"/>
  </r>
  <r>
    <s v="对内-首年"/>
    <d v="2025-03-11T00:00:00"/>
    <s v="Crowe KL Tax Sdn Bhd"/>
    <s v="Crowe KL Tax Sdn Bhd"/>
    <s v="境外企业"/>
    <s v="安创科技（深圳）有限公司"/>
    <s v="Asmech Technology (Shenzhen) Co., Ltd."/>
    <s v="外商投资企业"/>
    <s v="否"/>
    <s v="否"/>
    <m/>
    <m/>
    <m/>
    <s v="制造Manufacturing"/>
    <n v="8040"/>
    <s v="5000万元（含）至1亿元"/>
    <m/>
    <m/>
    <m/>
    <s v="Crowe Global"/>
    <s v="马来西亚"/>
    <s v="Crowe Malaysia PLT"/>
    <s v="Marcus Pua"/>
    <m/>
    <s v="marcus.pua@crowe.my"/>
    <m/>
    <m/>
    <m/>
    <x v="0"/>
    <s v="新客户新业务"/>
    <s v="税务"/>
    <m/>
    <s v="2022-2024年税务尽调、转让定价文档审阅 high-level TDD review and high-level review of the TPDs (PRC local file) prepared for ATC from PRC tax perspective"/>
    <s v="中国"/>
    <s v="深圳"/>
    <m/>
    <m/>
    <m/>
    <m/>
    <s v="税务公司"/>
    <s v="上海分公司"/>
    <x v="12"/>
    <s v="李芸"/>
    <s v="high level TDD报价3.3万+High-level review of the TPDs 2万，不含6.72%vat 不含差旅"/>
    <n v="53000"/>
    <n v="56561.599999999999"/>
    <m/>
    <m/>
    <d v="2025-05-09T00:00:00"/>
    <m/>
    <n v="53000"/>
    <m/>
    <n v="56561.599999999999"/>
    <s v="否"/>
    <m/>
    <m/>
    <m/>
    <m/>
    <x v="3"/>
    <m/>
    <m/>
    <m/>
    <m/>
    <m/>
    <n v="56561.599999999999"/>
    <m/>
    <m/>
    <s v="OL"/>
  </r>
  <r>
    <s v="自主"/>
    <d v="2025-03-12T00:00:00"/>
    <s v="西安米兴生物科技有限公司"/>
    <s v="Naturale Biopharma Ltd. "/>
    <s v="境外企业"/>
    <s v="西安米兴生物科技有限公司"/>
    <s v="Naturale Biopharma Ltd. "/>
    <s v="其他境内企业"/>
    <s v="否"/>
    <s v="否"/>
    <m/>
    <m/>
    <m/>
    <s v="制药业Pharmaceuticals"/>
    <n v="1539"/>
    <s v="1000万元（含）至5000万元"/>
    <s v="Jessica Chor (nutrabalancenz@gmail.com)"/>
    <m/>
    <m/>
    <s v="官网咨询"/>
    <s v="中国"/>
    <m/>
    <m/>
    <m/>
    <m/>
    <s v="国富会计所北京执业中心"/>
    <s v="佟锐"/>
    <m/>
    <x v="0"/>
    <s v="新客户新业务"/>
    <s v="审阅"/>
    <m/>
    <s v="2024年审阅，中国准则，出英文报告"/>
    <s v="中国"/>
    <s v="西安"/>
    <m/>
    <m/>
    <m/>
    <m/>
    <s v="国富会计所"/>
    <s v="北京执业中心"/>
    <x v="3"/>
    <s v="佟锐"/>
    <s v="总报价 不含差旅"/>
    <n v="29600"/>
    <n v="31589.119999999999"/>
    <m/>
    <m/>
    <d v="2025-03-25T00:00:00"/>
    <m/>
    <n v="29600"/>
    <m/>
    <n v="31589.119999999999"/>
    <s v="否"/>
    <m/>
    <m/>
    <m/>
    <m/>
    <x v="3"/>
    <m/>
    <m/>
    <m/>
    <m/>
    <m/>
    <n v="31589.119999999999"/>
    <m/>
    <m/>
    <s v="OL"/>
  </r>
  <r>
    <s v="对内-首年"/>
    <d v="2025-03-25T00:00:00"/>
    <s v="Crowe U.K. LLP"/>
    <s v="Crowe U.K. LLP"/>
    <s v="境外企业"/>
    <s v="苏州罗伯特测试系统有限公司"/>
    <m/>
    <s v="外商投资企业"/>
    <s v="否"/>
    <s v="否"/>
    <m/>
    <m/>
    <s v="未知收入"/>
    <s v="制造Manufacturing"/>
    <n v="0"/>
    <s v="低于500万元"/>
    <m/>
    <m/>
    <m/>
    <s v="Crowe Global"/>
    <s v="英国"/>
    <s v="Crowe U.K. LLP"/>
    <s v="Emma Reynolds"/>
    <s v="Tax Partner"/>
    <s v="emma.reynolds@crowe.co.uk_x000a_+447467489298"/>
    <m/>
    <m/>
    <m/>
    <x v="0"/>
    <s v="新客户新业务"/>
    <s v="税务"/>
    <m/>
    <s v="英国收购项目税务咨询（涉及中国子公司）"/>
    <s v="中国"/>
    <s v="上海"/>
    <m/>
    <m/>
    <m/>
    <m/>
    <s v="税务公司"/>
    <s v="上海分公司"/>
    <x v="12"/>
    <s v="李芸"/>
    <s v="900英镑"/>
    <n v="7981.132075471698"/>
    <n v="8460"/>
    <s v="GBP"/>
    <n v="900"/>
    <d v="2025-03-27T00:00:00"/>
    <m/>
    <n v="7981.132075471698"/>
    <m/>
    <n v="8460"/>
    <s v="否"/>
    <m/>
    <m/>
    <m/>
    <m/>
    <x v="3"/>
    <d v="2025-03-27T00:00:00"/>
    <d v="2025-03-28T00:00:00"/>
    <n v="2025"/>
    <m/>
    <s v="LL20250414002"/>
    <n v="8460"/>
    <m/>
    <m/>
    <m/>
  </r>
  <r>
    <s v="自主"/>
    <d v="2025-04-01T00:00:00"/>
    <s v="孚泽（北京）咨询服务有限公司"/>
    <s v="Further (Beijing) Consulting Service Co Ltd "/>
    <s v="境外企业"/>
    <s v="孚泽（北京）咨询服务有限公司"/>
    <s v="Further (Beijing) Consulting Service Co Ltd "/>
    <s v="外商投资企业"/>
    <s v="否"/>
    <s v="否"/>
    <m/>
    <m/>
    <m/>
    <s v="专业服务Professional Services"/>
    <n v="600"/>
    <s v="500万元（含）至1000万元"/>
    <s v="Isabel Nortez (inortes@wegofurther.com)"/>
    <m/>
    <m/>
    <s v="国富集团内部"/>
    <s v="中国"/>
    <m/>
    <m/>
    <m/>
    <m/>
    <s v="咨询公司"/>
    <s v="刘胜春"/>
    <m/>
    <x v="0"/>
    <s v="老客户老业务"/>
    <s v="审计"/>
    <s v="④其他境外审计业务"/>
    <s v="2024年报审计"/>
    <s v="中国"/>
    <s v="北京"/>
    <m/>
    <m/>
    <m/>
    <m/>
    <s v="国富会计所"/>
    <s v="北京执业中心"/>
    <x v="1"/>
    <s v="王佳琪"/>
    <s v="含税价格"/>
    <n v="42452.83018867924"/>
    <n v="45000"/>
    <m/>
    <m/>
    <d v="2025-04-29T00:00:00"/>
    <m/>
    <n v="42452.83018867924"/>
    <m/>
    <n v="44999.999999999993"/>
    <s v="否"/>
    <m/>
    <m/>
    <m/>
    <m/>
    <x v="3"/>
    <d v="2025-04-01T00:00:00"/>
    <d v="2025-05-15T00:00:00"/>
    <n v="2025"/>
    <n v="45000"/>
    <s v="增值税电子票"/>
    <n v="0"/>
    <m/>
    <m/>
    <s v="OL"/>
  </r>
  <r>
    <s v="对内-首年"/>
    <d v="2025-04-03T00:00:00"/>
    <s v="Anagenix Limited "/>
    <s v="Anagenix Limited "/>
    <s v="境外企业"/>
    <s v="Anagenix Limited "/>
    <s v="Anagenix Limited "/>
    <s v="境外企业"/>
    <s v="否"/>
    <s v="否"/>
    <m/>
    <m/>
    <s v="未知收入"/>
    <s v="食品Food &amp; Beverage"/>
    <n v="0"/>
    <s v="低于500万元"/>
    <s v="Rochelle Morgan"/>
    <m/>
    <s v="rochelle.morgan@anagenix.com"/>
    <s v="Crowe Global"/>
    <s v="澳大利亚"/>
    <s v="Crowe Australasia"/>
    <s v="Mike Brunner"/>
    <s v="Tax Partner"/>
    <s v="Mike.Brunner@findex.co.nz_x000a_+64272740529"/>
    <m/>
    <m/>
    <m/>
    <x v="0"/>
    <s v="新客户新业务"/>
    <s v="税务"/>
    <s v="⑤税务"/>
    <s v="税务咨询"/>
    <s v="中国"/>
    <s v="上海"/>
    <m/>
    <m/>
    <m/>
    <m/>
    <s v="税务公司"/>
    <s v="上海分公司"/>
    <x v="12"/>
    <s v="陈鹏志"/>
    <s v="USD 1,800 (excluding 6.72% VAT and local levies)"/>
    <n v="12960"/>
    <n v="13830.911999999998"/>
    <s v="USD"/>
    <n v="1920.9599999999998"/>
    <d v="2025-04-09T00:00:00"/>
    <m/>
    <n v="12960"/>
    <m/>
    <n v="13830.911999999998"/>
    <s v="否"/>
    <m/>
    <m/>
    <m/>
    <m/>
    <x v="3"/>
    <m/>
    <m/>
    <m/>
    <m/>
    <m/>
    <n v="13830.911999999998"/>
    <m/>
    <m/>
    <s v="OL"/>
  </r>
  <r>
    <s v="对内-首年"/>
    <d v="2025-04-23T00:00:00"/>
    <s v="成都高新区晟珀外籍人员子女学校"/>
    <s v="SPGS International School Chengdu"/>
    <s v="外商投资企业"/>
    <s v="成都高新区晟珀外籍人员子女学校"/>
    <s v="SPGS International School Chengdu"/>
    <s v="外商投资企业"/>
    <s v="否"/>
    <s v="否"/>
    <m/>
    <m/>
    <m/>
    <s v="教育Education"/>
    <n v="6379.5"/>
    <s v="5000万元（含）至1亿元"/>
    <m/>
    <m/>
    <m/>
    <s v="Crowe Global"/>
    <s v="英国"/>
    <s v="Crowe U.K. LLP"/>
    <s v="Nicky Whitehead"/>
    <s v="Director: Social Purpose and Non-Profits"/>
    <s v="Nicky.Whitehead@crowe.co.uk"/>
    <m/>
    <m/>
    <m/>
    <x v="2"/>
    <s v="新客户新业务"/>
    <s v="执行商定程序"/>
    <m/>
    <s v="执行商定程序，对收入的专项审计（包括审核收入金额，及收入相关内控检查）"/>
    <s v="中国"/>
    <s v="成都"/>
    <m/>
    <m/>
    <m/>
    <m/>
    <s v="国富会计所"/>
    <s v="北京执业中心"/>
    <x v="3"/>
    <s v="佟锐"/>
    <s v="RMB 100,000 (6.72% VAT and surcharges exclusive).This amount includes any necessary OPEs."/>
    <n v="100679.24528301886"/>
    <n v="106719.99999999999"/>
    <m/>
    <m/>
    <m/>
    <m/>
    <m/>
    <m/>
    <m/>
    <m/>
    <m/>
    <m/>
    <m/>
    <m/>
    <x v="4"/>
    <m/>
    <m/>
    <m/>
    <m/>
    <m/>
    <n v="0"/>
    <m/>
    <m/>
    <s v="OL"/>
  </r>
  <r>
    <s v="对内-首年"/>
    <d v="2025-05-02T00:00:00"/>
    <s v="Crowe U.K. LLP"/>
    <s v="Crowe U.K. LLP"/>
    <s v="境外企业"/>
    <s v="青岛墨尔文中学"/>
    <s v="Malvern College Qingdao"/>
    <s v="外商投资企业"/>
    <s v="否"/>
    <s v="否"/>
    <m/>
    <m/>
    <m/>
    <s v="教育Education"/>
    <s v="未知"/>
    <m/>
    <m/>
    <m/>
    <m/>
    <s v="Crowe Global"/>
    <s v="英国"/>
    <s v="Crowe U.K. LLP"/>
    <s v="Guy Biggin"/>
    <s v="Partner"/>
    <s v="guy.biggin@crowe.co.uk_x000a_+44 (0) 1242 240324"/>
    <m/>
    <m/>
    <m/>
    <x v="0"/>
    <s v="新客户新业务"/>
    <s v="审计"/>
    <m/>
    <s v="audit of fee income"/>
    <s v="中国"/>
    <s v="青岛"/>
    <m/>
    <m/>
    <m/>
    <m/>
    <s v="国富会计所"/>
    <s v="北京执业中心"/>
    <x v="3"/>
    <m/>
    <s v="按小时报价（hourly rate for senior is CNY 800, and that for manager is CNY 1,050） 预计总报价含所有为81,427.36元"/>
    <n v="70300"/>
    <n v="81427.360000000001"/>
    <m/>
    <m/>
    <m/>
    <m/>
    <m/>
    <m/>
    <m/>
    <s v="否"/>
    <m/>
    <m/>
    <m/>
    <m/>
    <x v="4"/>
    <m/>
    <m/>
    <m/>
    <m/>
    <m/>
    <n v="0"/>
    <m/>
    <m/>
    <s v="OL"/>
  </r>
  <r>
    <s v="对内-首年"/>
    <d v="2025-05-13T00:00:00"/>
    <s v="广州市鹰途教育信息咨询有限公司、戴浦由（上海）商务咨询有限公司"/>
    <s v="Guangzhou INTO Education Limited、DPU (Shanghai) Business Consulting Ltd"/>
    <s v="外商投资企业"/>
    <s v="广州市鹰途教育信息咨询有限公司"/>
    <s v="Guangzhou INTO Education Limited"/>
    <s v="外商投资企业"/>
    <s v="否"/>
    <s v="否"/>
    <m/>
    <m/>
    <m/>
    <s v="教育Education"/>
    <n v="3783"/>
    <s v="1000万元（含）至5000万元"/>
    <m/>
    <m/>
    <m/>
    <s v="Crowe Global"/>
    <s v="英国"/>
    <s v="Crowe U.K. LLP"/>
    <s v="Mark Sisson"/>
    <s v="Partner"/>
    <s v="Mark.Sisson@crowe.co.uk"/>
    <m/>
    <m/>
    <m/>
    <x v="1"/>
    <s v="新客户新业务"/>
    <s v="审计"/>
    <m/>
    <s v="2024年中国准则年审（731截止） "/>
    <s v="中国"/>
    <s v="广州、上海"/>
    <m/>
    <m/>
    <m/>
    <m/>
    <s v="国富会计所"/>
    <s v="上海分所"/>
    <x v="4"/>
    <m/>
    <s v="报价不含6.72%税和差旅"/>
    <n v="138736"/>
    <n v="147060.16"/>
    <m/>
    <m/>
    <m/>
    <m/>
    <m/>
    <m/>
    <m/>
    <m/>
    <m/>
    <m/>
    <m/>
    <m/>
    <x v="4"/>
    <m/>
    <m/>
    <m/>
    <m/>
    <m/>
    <n v="0"/>
    <s v="5、其他，请说明"/>
    <s v="Decided to retain Grant Thornton for their 2025 audit but the FD did make a point of saying that our fees were very competitive (and slightly cheaper than GT), our proposal document was good and presentation was excellent.  Their decision to retain GT seems to be based on some internal changes that are occurring in their business that they believe raises the risk of the audit so better to retain a firm of auditors that know the business well already._x000a_They did indicate that there might still be the option to appoint Crowe in FY26."/>
    <s v="OL"/>
  </r>
  <r>
    <s v="对外"/>
    <d v="2025-05-13T00:00:00"/>
    <s v="Linde Engineering Korea, Ltd."/>
    <s v="Linde Engineering Korea, Ltd."/>
    <s v="其他境内企业境外实体"/>
    <s v="Linde Engineering Korea, Ltd."/>
    <s v="Linde Engineering Korea, Ltd."/>
    <s v="其他境内企业境外实体"/>
    <s v="否"/>
    <s v="否"/>
    <m/>
    <m/>
    <m/>
    <s v="专业服务Professional Services"/>
    <n v="48244.184200000003"/>
    <s v="3.65亿元（含）至7.3亿元（1亿美元）"/>
    <s v="Feifei Liu"/>
    <m/>
    <s v="Feifei.Liu@linde.com"/>
    <s v="国富集团内部"/>
    <s v="中国"/>
    <m/>
    <m/>
    <m/>
    <m/>
    <s v="税务公司上海分公司"/>
    <s v="陈鹏志"/>
    <m/>
    <x v="1"/>
    <s v="新客户新业务"/>
    <s v="财务外包"/>
    <m/>
    <s v="财务外包服务"/>
    <s v="韩国"/>
    <m/>
    <s v="Hanul LLC"/>
    <s v="G S Sim"/>
    <s v="ILP"/>
    <s v="bpo3@crowe.kr"/>
    <m/>
    <m/>
    <x v="10"/>
    <m/>
    <s v="外包服务按每一项服务报价，不同场景收费有波动（后面测算报价按最低价估计）"/>
    <m/>
    <n v="229580"/>
    <s v="KRW"/>
    <n v="44150000"/>
    <m/>
    <m/>
    <m/>
    <m/>
    <m/>
    <m/>
    <m/>
    <m/>
    <m/>
    <m/>
    <x v="4"/>
    <m/>
    <m/>
    <m/>
    <m/>
    <m/>
    <n v="0"/>
    <s v="5、其他，请说明"/>
    <s v="Due to the time urgency, we will proceed this with another firm which is already the existing vendor in our SAP system to handle the tax filing this year."/>
    <s v="OL"/>
  </r>
  <r>
    <s v="对内-首年"/>
    <d v="2025-06-09T00:00:00"/>
    <s v="希悦尔（中国）有限公司"/>
    <s v="Sealed Air Packaging (China) Co., Ltd.等11家实体"/>
    <m/>
    <s v="希悦尔（中国）有限公司"/>
    <s v="Sealed Air Packaging (China) Co., Ltd."/>
    <s v="外商投资企业"/>
    <s v="否"/>
    <s v="否"/>
    <m/>
    <m/>
    <s v="曾用名 希悦尔包装（中国）有限公司。共11家实体"/>
    <s v="制造Manufacturing"/>
    <n v="5046"/>
    <s v="5000万元（含）至1亿元"/>
    <m/>
    <m/>
    <m/>
    <s v="Crowe Global"/>
    <s v="波兰"/>
    <s v="Crowe Poland"/>
    <s v="Rafal Murzyński"/>
    <s v="International project manager"/>
    <s v="rafal.murzynski@crowe.pl"/>
    <m/>
    <m/>
    <m/>
    <x v="2"/>
    <s v="新客户新业务"/>
    <s v="审计"/>
    <s v="④其他境外审计业务"/>
    <s v="2025年度法定审计"/>
    <s v="中国"/>
    <s v="北京"/>
    <m/>
    <m/>
    <m/>
    <m/>
    <s v="国富会计所"/>
    <s v="北京执业中心"/>
    <x v="3"/>
    <m/>
    <s v="11家实体合并报价，不含差旅（已考虑Rafal那边的协调费15%）"/>
    <n v="1057018.2072452828"/>
    <n v="1120439.2996799999"/>
    <s v="EUR"/>
    <n v="138095.67999999999"/>
    <m/>
    <m/>
    <m/>
    <m/>
    <m/>
    <m/>
    <m/>
    <m/>
    <m/>
    <m/>
    <x v="4"/>
    <m/>
    <m/>
    <m/>
    <m/>
    <m/>
    <n v="0"/>
    <m/>
    <m/>
    <s v="OL"/>
  </r>
  <r>
    <s v="对内-首年"/>
    <d v="2025-06-11T00:00:00"/>
    <s v="Mohawk Industries"/>
    <s v="Mohawk Industries"/>
    <s v="境外企业"/>
    <s v="莫和克贸易（上海）有限公司、马拉齐贸易（上海）有限公司2家实体"/>
    <s v="Mohawk Trading (Shanghai) Co., Ltd, Marazzi Group Trading (Shanghai) Co, Ltd, 两家实体"/>
    <s v="外商投资企业"/>
    <s v="否"/>
    <s v="否"/>
    <m/>
    <m/>
    <s v="暂时未知年收入"/>
    <s v="零售Retail"/>
    <n v="0"/>
    <s v="低于500万元"/>
    <m/>
    <m/>
    <m/>
    <s v="Crowe Global"/>
    <s v="美国"/>
    <s v="Crowe LLP"/>
    <s v="Travis Ward"/>
    <s v="合伙人"/>
    <s v="travis.ward@crowe.com"/>
    <m/>
    <m/>
    <m/>
    <x v="1"/>
    <s v="新客户新业务"/>
    <s v="税务"/>
    <s v="⑤税务"/>
    <s v="Global tax service (报税、编报表等业务）"/>
    <s v="中国"/>
    <s v="上海"/>
    <m/>
    <m/>
    <m/>
    <m/>
    <s v="税务公司"/>
    <s v="上海分公司"/>
    <x v="12"/>
    <s v="Laurel Li"/>
    <s v="未来三年服务的报价，每年55790美元，报价所用汇率为7.1761"/>
    <n v="1133079.1103773585"/>
    <n v="1201063.8570000001"/>
    <s v="USD"/>
    <n v="167370"/>
    <m/>
    <m/>
    <m/>
    <m/>
    <m/>
    <m/>
    <m/>
    <m/>
    <m/>
    <m/>
    <x v="4"/>
    <m/>
    <m/>
    <m/>
    <m/>
    <m/>
    <n v="0"/>
    <m/>
    <m/>
    <s v="OL"/>
  </r>
  <r>
    <s v="对内-首年"/>
    <d v="2025-06-17T00:00:00"/>
    <s v="Crowe LLP"/>
    <s v="Crowe LLP"/>
    <s v="境外企业"/>
    <s v="百济神州"/>
    <s v="Beigene (BeOne Medicines) "/>
    <s v="境内上市公司"/>
    <m/>
    <s v="是"/>
    <s v="上海证交所"/>
    <n v="688235"/>
    <s v="同时在上交所、港交所、纳斯达克三地上市"/>
    <s v="制药业Pharmaceuticals"/>
    <n v="2721000"/>
    <s v="73亿元（含）至365亿元（50亿美元）"/>
    <m/>
    <m/>
    <m/>
    <s v="Crowe Global"/>
    <s v="美国"/>
    <s v="Crowe LLP"/>
    <s v="Mike Varney"/>
    <s v="ILP"/>
    <s v="mike.varney@crowe.com"/>
    <m/>
    <m/>
    <m/>
    <x v="1"/>
    <s v="新客户新业务"/>
    <s v="内部审计"/>
    <s v="⑥咨询"/>
    <s v="2025 IT SOX compliance audit support"/>
    <s v="中国"/>
    <s v="上海"/>
    <m/>
    <m/>
    <m/>
    <m/>
    <s v="国富会计所"/>
    <s v="上海分所"/>
    <x v="4"/>
    <s v="许丽英"/>
    <s v="150 USD per person per hour，含税，375hours of work from July to October."/>
    <n v="382075.47169811319"/>
    <n v="405000"/>
    <s v="USD"/>
    <n v="56250"/>
    <m/>
    <m/>
    <m/>
    <m/>
    <m/>
    <m/>
    <m/>
    <m/>
    <m/>
    <m/>
    <x v="4"/>
    <m/>
    <m/>
    <m/>
    <m/>
    <m/>
    <n v="0"/>
    <s v="3、报价高，超出客户预期；"/>
    <s v="客户选用现有服务商。"/>
    <m/>
  </r>
  <r>
    <s v="对内-首年"/>
    <d v="2025-06-19T00:00:00"/>
    <s v="Crowe U.K. LLP"/>
    <s v="Crowe U.K. LLP"/>
    <s v="境外企业"/>
    <s v="卡柯洛塑胶科技（太仓）有限公司"/>
    <s v="Carclo Technical Plastic Taicang Co., Ltd."/>
    <s v="外商投资企业"/>
    <s v="否"/>
    <s v="否"/>
    <m/>
    <m/>
    <s v="母公司Carclo Plc英国上市"/>
    <s v="制造Manufacturing"/>
    <n v="7213.6"/>
    <s v="5000万元（含）至1亿元"/>
    <m/>
    <m/>
    <m/>
    <s v="Crowe Global"/>
    <s v="英国"/>
    <s v="Crowe UK"/>
    <s v="Mark Fowkes"/>
    <s v="审计合伙人"/>
    <s v="mark.fowkes@crowe.co.uk"/>
    <m/>
    <m/>
    <m/>
    <x v="2"/>
    <s v="新客户新业务"/>
    <s v="审计"/>
    <s v="④其他境外审计业务"/>
    <s v="2025年法定审计+26年3月31日集团审计支持（IFRS英文报告）"/>
    <s v="中国"/>
    <s v="江苏太仓"/>
    <m/>
    <m/>
    <m/>
    <m/>
    <s v="国富会计所"/>
    <s v="北京执业中心"/>
    <x v="3"/>
    <m/>
    <s v="17万，含差旅不含6.72%税"/>
    <n v="170000"/>
    <n v="181424"/>
    <m/>
    <m/>
    <m/>
    <m/>
    <m/>
    <m/>
    <m/>
    <m/>
    <m/>
    <m/>
    <m/>
    <m/>
    <x v="4"/>
    <m/>
    <m/>
    <m/>
    <m/>
    <m/>
    <n v="0"/>
    <m/>
    <m/>
    <s v="OL"/>
  </r>
  <r>
    <s v="对内-首年"/>
    <d v="2025-06-30T00:00:00"/>
    <s v="Crowe U.K. LLP"/>
    <s v="Crowe U.K. LLP"/>
    <s v="境外企业"/>
    <s v="Habicus Group Ltd"/>
    <s v="Habicus Group Ltd"/>
    <s v="境外企业"/>
    <s v="否"/>
    <s v="否"/>
    <m/>
    <m/>
    <s v="未知收入"/>
    <s v="房地产Real Estate"/>
    <n v="0"/>
    <s v="500万元（含）至1000万元"/>
    <m/>
    <m/>
    <m/>
    <s v="Crowe Global"/>
    <s v="英国"/>
    <s v="Crowe U.K. LLP"/>
    <s v="Daniela Jarosova"/>
    <s v="Tax Manager"/>
    <s v="Daniela.Jarosova@crowe.co.uk_x000a_+44 (0) 7586 060 531"/>
    <m/>
    <m/>
    <m/>
    <x v="0"/>
    <s v="新客户新业务"/>
    <s v="税务"/>
    <s v="⑤税务"/>
    <s v="具体税务咨询问题（涉及并购）"/>
    <s v="中国"/>
    <s v="上海"/>
    <m/>
    <m/>
    <m/>
    <m/>
    <s v="税务公司"/>
    <s v="上海分公司"/>
    <x v="12"/>
    <s v="李芸"/>
    <s v="GBP1,300一口价"/>
    <n v="11528.301886792453"/>
    <n v="12220"/>
    <s v="GBP"/>
    <n v="1300"/>
    <d v="2025-07-02T00:00:00"/>
    <s v="邮件同意"/>
    <n v="11528.301886792453"/>
    <n v="0"/>
    <n v="12220"/>
    <s v="否"/>
    <m/>
    <m/>
    <m/>
    <m/>
    <x v="3"/>
    <d v="2025-07-02T00:00:00"/>
    <m/>
    <m/>
    <m/>
    <m/>
    <n v="12220"/>
    <m/>
    <m/>
    <m/>
  </r>
  <r>
    <s v="对外"/>
    <d v="2025-06-30T00:00:00"/>
    <s v="重庆长安汽车股份有限公司"/>
    <s v="Chongqing Changan Automobile Co., Ltd."/>
    <s v="境内上市公司"/>
    <s v="长安美国研发中心股份有限公司"/>
    <s v="Changan US R&amp;D Center Co., Ltd."/>
    <s v="境外企业"/>
    <s v="否"/>
    <s v="否"/>
    <m/>
    <m/>
    <s v="母公司长安汽车为境内上市公司（SZ:000625)"/>
    <s v="科技与通讯Technology &amp; Telecommunications"/>
    <n v="0"/>
    <s v="低于500万元"/>
    <m/>
    <m/>
    <m/>
    <s v="国富集团内部"/>
    <s v="中国"/>
    <m/>
    <m/>
    <m/>
    <m/>
    <s v="国富会计所北京执业中心"/>
    <s v="陈晓玲"/>
    <m/>
    <x v="3"/>
    <s v="新客户新业务"/>
    <s v="审计"/>
    <s v="④其他境外审计业务"/>
    <s v="清算全过程服务"/>
    <s v="美国"/>
    <s v="底特律"/>
    <s v="Crowe LLP"/>
    <s v="Derek Grimm"/>
    <s v="Partner"/>
    <s v="Derek.Grimm@crowe.com_x000a_317.208.2421"/>
    <s v="国富会计所"/>
    <s v="四川分所"/>
    <x v="13"/>
    <s v="陈晓松"/>
    <s v="未报价"/>
    <m/>
    <m/>
    <m/>
    <m/>
    <m/>
    <m/>
    <m/>
    <m/>
    <m/>
    <m/>
    <m/>
    <m/>
    <m/>
    <m/>
    <x v="4"/>
    <m/>
    <m/>
    <m/>
    <m/>
    <m/>
    <m/>
    <s v="2、超出团队服务范围或能力，未能承接;"/>
    <s v="服务范围中涉及独立性冲突事项（既编又审），且法律程序服务的要求超出美国所的服务范畴。"/>
    <s v="OL"/>
  </r>
  <r>
    <s v="对内-延续"/>
    <d v="2023-01-01T00:00:00"/>
    <s v="Crowe Poland"/>
    <s v="Crowe Poland"/>
    <s v="境外企业"/>
    <s v="Asesoría y Servicios GIS, S.A. de C.V. "/>
    <s v="Asesoría y Servicios GIS, S.A. de C.V."/>
    <s v="境外企业"/>
    <s v="否"/>
    <s v="否"/>
    <m/>
    <m/>
    <s v="未知收入"/>
    <s v="专业服务Professional Services"/>
    <n v="0"/>
    <s v="500万元（含）至1000万元"/>
    <m/>
    <m/>
    <m/>
    <s v="Crowe Global"/>
    <s v="捷克"/>
    <s v="Crowe Advartis Audit s.r.o. "/>
    <s v="捷克为波兰所的子公司，系统登记为波兰所"/>
    <m/>
    <m/>
    <m/>
    <m/>
    <m/>
    <x v="0"/>
    <s v="老客户老业务"/>
    <s v="咨询"/>
    <s v="⑥咨询"/>
    <s v="内控支持"/>
    <s v="中国"/>
    <s v="安徽芜湖"/>
    <m/>
    <m/>
    <m/>
    <m/>
    <s v="国富会计所"/>
    <s v="上海分所"/>
    <x v="4"/>
    <s v="许丽英"/>
    <m/>
    <n v="99245.283018867922"/>
    <n v="105200"/>
    <m/>
    <m/>
    <d v="2023-01-01T00:00:00"/>
    <s v="估计日期，系统未立项"/>
    <n v="99245.283018867922"/>
    <m/>
    <n v="105200"/>
    <s v="否"/>
    <m/>
    <m/>
    <m/>
    <m/>
    <x v="1"/>
    <m/>
    <m/>
    <n v="2023"/>
    <n v="105200"/>
    <m/>
    <n v="0"/>
    <m/>
    <m/>
    <m/>
  </r>
  <r>
    <s v="对内-首年"/>
    <d v="2024-01-01T00:00:00"/>
    <s v="Crowe U.K. LLP"/>
    <s v="Crowe U.K. LLP"/>
    <s v="境外企业"/>
    <s v="Red Sea Aquatics GZ Trading"/>
    <s v="Red Sea Aquatics GZ Trading"/>
    <s v="外商投资企业"/>
    <s v="否"/>
    <s v="否"/>
    <m/>
    <m/>
    <s v="未知收入"/>
    <s v="零售Retail"/>
    <n v="0"/>
    <s v="500万元（含）至1000万元"/>
    <m/>
    <m/>
    <m/>
    <s v="Crowe Global"/>
    <s v="英国"/>
    <s v="Crowe UK"/>
    <m/>
    <m/>
    <m/>
    <m/>
    <m/>
    <m/>
    <x v="0"/>
    <s v="新客户新业务"/>
    <s v="执行商定程序"/>
    <s v="⑦其他"/>
    <s v="检查另一家事务所的工作底稿"/>
    <s v="中国"/>
    <s v="上海"/>
    <m/>
    <m/>
    <m/>
    <m/>
    <s v="国富会计所"/>
    <s v="上海分所"/>
    <x v="4"/>
    <s v="许丽英"/>
    <m/>
    <n v="36000"/>
    <n v="38160"/>
    <m/>
    <m/>
    <d v="2024-01-01T00:00:00"/>
    <s v="估计日期，系统未立项"/>
    <n v="36000"/>
    <m/>
    <n v="38160"/>
    <s v="否"/>
    <m/>
    <m/>
    <m/>
    <m/>
    <x v="2"/>
    <m/>
    <m/>
    <n v="2024"/>
    <n v="38160"/>
    <m/>
    <n v="0"/>
    <m/>
    <m/>
    <m/>
  </r>
  <r>
    <s v="自主"/>
    <d v="2024-03-15T00:00:00"/>
    <s v="埃缔克斯通信科技（北京）有限公司"/>
    <m/>
    <s v="外商投资企业"/>
    <s v="埃缔克斯通信科技（北京）有限公司"/>
    <s v="Actix Communication Technology Co., Ltd."/>
    <s v="外商投资企业"/>
    <m/>
    <s v="否"/>
    <m/>
    <m/>
    <m/>
    <s v="科技与通讯Technology &amp; Telecommunications"/>
    <n v="1670"/>
    <s v="1000万元（含）至5000万元"/>
    <s v="RachelLillens Lee &lt;RachelLillens.Lee@amdocs.com&gt;"/>
    <m/>
    <m/>
    <s v="国富集团内部"/>
    <s v="中国"/>
    <m/>
    <m/>
    <m/>
    <m/>
    <s v="咨询公司"/>
    <s v="曹亚萍"/>
    <m/>
    <x v="3"/>
    <m/>
    <s v="审计"/>
    <m/>
    <s v="2023年报审计（否定意见）or清算审计？"/>
    <m/>
    <s v="北京"/>
    <m/>
    <m/>
    <m/>
    <m/>
    <m/>
    <s v="北京执业中心"/>
    <x v="1"/>
    <s v="刘洵子"/>
    <m/>
    <s v="未报价"/>
    <s v="未报价"/>
    <m/>
    <m/>
    <m/>
    <m/>
    <m/>
    <m/>
    <m/>
    <m/>
    <m/>
    <m/>
    <m/>
    <m/>
    <x v="4"/>
    <m/>
    <m/>
    <m/>
    <m/>
    <m/>
    <n v="0"/>
    <s v="5、其他，请说明"/>
    <s v="初步判断意见类型为否定，客户无法接受，未报价。"/>
    <s v="OL"/>
  </r>
  <r>
    <s v="对内-首年"/>
    <d v="2023-08-01T00:00:00"/>
    <s v="东广精密电子（昆山）有限公司"/>
    <s v="Dongwang Precision Electronics (Kunshan) Co. Ltd."/>
    <s v="外商投资企业"/>
    <s v="东广精密电子（昆山）有限公司"/>
    <s v="Dongwang Precision Electronics (Kunshan) Co. Ltd."/>
    <s v="外商投资企业"/>
    <s v="否"/>
    <s v="否"/>
    <m/>
    <m/>
    <m/>
    <s v="制造Manufacturing"/>
    <n v="38053"/>
    <s v="3.65亿元（含）至7.3亿元（1亿美元）"/>
    <m/>
    <m/>
    <m/>
    <s v="Crowe Global"/>
    <s v="韩国"/>
    <s v="Hanul LLC"/>
    <s v="Beomseok Lee  "/>
    <m/>
    <s v="bs.lee@hanulac.co.kr"/>
    <m/>
    <m/>
    <m/>
    <x v="1"/>
    <m/>
    <s v="审计"/>
    <m/>
    <s v="子公司审计"/>
    <m/>
    <s v="昆山"/>
    <m/>
    <m/>
    <m/>
    <m/>
    <s v="国富会计所"/>
    <s v="上海分所"/>
    <x v="4"/>
    <m/>
    <s v="16.5万含税，不含差旅"/>
    <n v="155660.37735849057"/>
    <n v="165000"/>
    <m/>
    <m/>
    <m/>
    <m/>
    <m/>
    <m/>
    <m/>
    <m/>
    <m/>
    <m/>
    <m/>
    <m/>
    <x v="4"/>
    <m/>
    <m/>
    <m/>
    <m/>
    <m/>
    <n v="0"/>
    <s v="3、报价高，超出客户预期；"/>
    <m/>
    <s v="LC"/>
  </r>
  <r>
    <s v="对内-首年"/>
    <d v="2023-08-02T00:00:00"/>
    <s v="美普盛（上海）汽车零部件有限公司"/>
    <s v="MPS Shanghai Trading Co., LTD. (China)"/>
    <m/>
    <s v="美普盛（上海）汽车零部件有限公司"/>
    <s v="MPS Shanghai Trading Co., LTD. (China)"/>
    <m/>
    <m/>
    <m/>
    <m/>
    <m/>
    <m/>
    <s v="汽车Automibles "/>
    <n v="9964"/>
    <s v="5000万元（含）至1亿元"/>
    <m/>
    <m/>
    <m/>
    <s v="Crowe Global"/>
    <s v="美国"/>
    <s v="Crowe LLP"/>
    <s v="Beau Schwegman"/>
    <s v="Partner"/>
    <s v="beau.schwegman@crowe.com"/>
    <m/>
    <m/>
    <m/>
    <x v="1"/>
    <m/>
    <s v="审计"/>
    <m/>
    <s v="2023年法定审计，单体"/>
    <m/>
    <s v="上海"/>
    <m/>
    <m/>
    <m/>
    <m/>
    <s v="国富会计所"/>
    <s v="上海分所"/>
    <x v="4"/>
    <m/>
    <s v="72000含税（6%）"/>
    <n v="67924.528301886792"/>
    <n v="72000"/>
    <m/>
    <m/>
    <m/>
    <m/>
    <m/>
    <m/>
    <m/>
    <m/>
    <m/>
    <m/>
    <m/>
    <m/>
    <x v="4"/>
    <m/>
    <m/>
    <m/>
    <m/>
    <m/>
    <n v="0"/>
    <m/>
    <m/>
    <s v="LC"/>
  </r>
  <r>
    <s v="对外"/>
    <d v="2024-12-12T00:00:00"/>
    <s v="Glorious Lighting SRL"/>
    <s v="Glorious Lighting SRL"/>
    <s v="境外企业"/>
    <s v="Glorious Lighting SRL"/>
    <s v="Glorious Lighting SRL"/>
    <s v="境外企业"/>
    <s v="否"/>
    <s v="否"/>
    <m/>
    <m/>
    <s v="灯具制造商"/>
    <s v="制造Manufacturing"/>
    <n v="25100"/>
    <s v="1亿元（含）至3.65亿元（5000万美元）"/>
    <m/>
    <m/>
    <m/>
    <s v="国富集团内部"/>
    <s v="中国"/>
    <m/>
    <m/>
    <m/>
    <m/>
    <s v="国富会计所厦门分所"/>
    <s v="洪祥昀"/>
    <m/>
    <x v="1"/>
    <s v="新客户新业务"/>
    <s v="咨询"/>
    <s v="⑥咨询"/>
    <s v="初步尽职调查服务（现场）"/>
    <s v="罗马尼亚"/>
    <s v="布勒伊拉"/>
    <s v="Crowe罗马尼亚所"/>
    <s v="Raluca Ghiciusca"/>
    <s v="Accounting Partner"/>
    <s v="raluca.ghiciusca@crowe.ro"/>
    <m/>
    <m/>
    <x v="10"/>
    <m/>
    <s v="2910欧元不含税"/>
    <n v="23465.745849056606"/>
    <n v="24873.690600000002"/>
    <s v="EUR"/>
    <n v="3201.0000000000005"/>
    <m/>
    <m/>
    <m/>
    <m/>
    <m/>
    <m/>
    <m/>
    <m/>
    <m/>
    <m/>
    <x v="4"/>
    <m/>
    <m/>
    <m/>
    <m/>
    <m/>
    <n v="0"/>
    <m/>
    <m/>
    <s v="LC"/>
  </r>
  <r>
    <m/>
    <m/>
    <m/>
    <m/>
    <m/>
    <m/>
    <m/>
    <m/>
    <m/>
    <m/>
    <m/>
    <m/>
    <m/>
    <m/>
    <m/>
    <m/>
    <m/>
    <m/>
    <m/>
    <m/>
    <m/>
    <m/>
    <m/>
    <m/>
    <m/>
    <m/>
    <m/>
    <m/>
    <x v="4"/>
    <m/>
    <m/>
    <m/>
    <m/>
    <m/>
    <m/>
    <m/>
    <m/>
    <m/>
    <m/>
    <m/>
    <m/>
    <x v="10"/>
    <m/>
    <m/>
    <m/>
    <m/>
    <m/>
    <m/>
    <m/>
    <m/>
    <m/>
    <m/>
    <m/>
    <m/>
    <m/>
    <m/>
    <m/>
    <m/>
    <x v="4"/>
    <m/>
    <m/>
    <m/>
    <m/>
    <m/>
    <n v="0"/>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n v="138240"/>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r>
    <m/>
    <m/>
    <m/>
    <m/>
    <m/>
    <m/>
    <m/>
    <m/>
    <m/>
    <m/>
    <m/>
    <m/>
    <m/>
    <m/>
    <m/>
    <m/>
    <m/>
    <m/>
    <m/>
    <m/>
    <m/>
    <m/>
    <m/>
    <m/>
    <m/>
    <m/>
    <m/>
    <m/>
    <x v="4"/>
    <m/>
    <m/>
    <m/>
    <m/>
    <m/>
    <m/>
    <m/>
    <m/>
    <m/>
    <m/>
    <m/>
    <m/>
    <x v="10"/>
    <m/>
    <m/>
    <m/>
    <m/>
    <m/>
    <m/>
    <m/>
    <m/>
    <m/>
    <m/>
    <m/>
    <m/>
    <m/>
    <m/>
    <m/>
    <m/>
    <x v="4"/>
    <m/>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8">
  <r>
    <s v="第一批√"/>
    <x v="0"/>
    <d v="2022-02-28T00:00:00"/>
    <s v="埃缔克斯通信科技（北京）有限公司"/>
    <s v="Actix Communication Technology Co., Ltd."/>
    <s v="外商投资企业"/>
    <s v="埃缔克斯通信科技（北京）有限公司"/>
    <s v="Actix Communication Technology Co., Ltd."/>
    <s v="外商投资企业"/>
    <s v="否"/>
    <s v="否"/>
    <m/>
    <m/>
    <m/>
    <s v="科技与通讯Technology &amp; Telecommunications"/>
    <n v="1013"/>
    <s v="1000万元（含）至5000万元"/>
    <s v="RachelLillens Lee "/>
    <s v="Finance manager"/>
    <s v="RachelLillens.Lee@amdocs.com"/>
    <s v="国富集团内部"/>
    <x v="0"/>
    <x v="0"/>
    <m/>
    <m/>
    <m/>
    <s v="咨询公司"/>
    <s v="曹亚萍"/>
    <m/>
    <x v="0"/>
    <s v="老客户老业务"/>
    <s v="审计"/>
    <s v="④其他境外审计业务"/>
    <s v="2021年报审计"/>
    <x v="0"/>
    <s v="北京"/>
    <m/>
    <m/>
    <m/>
    <m/>
    <s v="国富会计所"/>
    <s v="北京执业中心"/>
    <s v="张兰哲"/>
    <s v="刘洵子"/>
    <s v="不含税价格4.8万元"/>
    <n v="48000"/>
    <n v="50880"/>
    <m/>
    <m/>
    <d v="2022-02-28T00:00:00"/>
    <s v="合同未标明日期"/>
    <n v="48000"/>
    <m/>
    <n v="50880"/>
    <s v="否"/>
    <m/>
    <m/>
    <m/>
    <m/>
    <x v="0"/>
    <d v="2022-03-01T00:00:00"/>
    <d v="2022-05-31T00:00:00"/>
    <n v="2022"/>
    <n v="50880"/>
    <s v="增值税发票"/>
    <n v="0"/>
    <m/>
    <m/>
    <s v="OL"/>
    <m/>
    <m/>
  </r>
  <r>
    <s v="第一批√"/>
    <x v="1"/>
    <d v="2022-08-19T00:00:00"/>
    <s v="Crowe U.K. LLP"/>
    <s v="Crowe U.K. LLP"/>
    <s v="境外企业"/>
    <s v="世界自然基金会"/>
    <s v="World Wide Fund for Nature"/>
    <s v="外国企业"/>
    <s v="否"/>
    <s v="否"/>
    <m/>
    <m/>
    <m/>
    <s v="非盈利及慈善机构Not for Profit/Charities"/>
    <n v="10000"/>
    <s v="1亿元（含）至3.65亿元（5000万美元）"/>
    <s v="David Wearne "/>
    <s v="Internal Audit Director"/>
    <s v="dwearne@wwfint.org"/>
    <s v="Crowe Global"/>
    <x v="1"/>
    <x v="1"/>
    <s v="Dion Ferguson"/>
    <m/>
    <s v="Dion.Ferguson@crowe.co.uk"/>
    <m/>
    <m/>
    <m/>
    <x v="0"/>
    <s v="老客户新业务"/>
    <s v="咨询"/>
    <s v="⑥咨询"/>
    <s v="2022年度内部审计协助"/>
    <x v="0"/>
    <s v="北京"/>
    <m/>
    <m/>
    <m/>
    <m/>
    <s v="国富会计所"/>
    <s v="北京执业中心"/>
    <s v="陈晓玲"/>
    <s v="刘洵子"/>
    <s v="按工时报价 750元高级审计员，450元初级审计员"/>
    <n v="104550"/>
    <n v="111575.76"/>
    <m/>
    <m/>
    <d v="2022-09-21T00:00:00"/>
    <m/>
    <n v="104550"/>
    <m/>
    <n v="111575.76"/>
    <s v="否"/>
    <m/>
    <m/>
    <m/>
    <m/>
    <x v="0"/>
    <d v="2022-10-13T00:00:00"/>
    <d v="2022-10-25T00:00:00"/>
    <n v="2023"/>
    <n v="111575.76"/>
    <s v="CABJ2022-2-1-1"/>
    <n v="0"/>
    <m/>
    <m/>
    <s v="OL"/>
    <m/>
    <m/>
  </r>
  <r>
    <s v="第一批√"/>
    <x v="1"/>
    <d v="2022-09-08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x v="2"/>
    <x v="2"/>
    <s v="Anthony Patrk"/>
    <s v="International Liaison Partner"/>
    <s v="Anthony.Patrk@crowe.com.au_x000a_+61415906680"/>
    <m/>
    <m/>
    <m/>
    <x v="0"/>
    <s v="新客户新业务"/>
    <s v="审计"/>
    <s v="④其他境外审计业务"/>
    <s v="2022年报审计"/>
    <x v="0"/>
    <s v="北京"/>
    <m/>
    <m/>
    <m/>
    <m/>
    <s v="国富会计所"/>
    <s v="北京执业中心"/>
    <s v="陈晓玲"/>
    <s v="刘洵子"/>
    <s v="含税价格"/>
    <n v="60407.547169811318"/>
    <n v="64032"/>
    <m/>
    <m/>
    <d v="2022-11-01T00:00:00"/>
    <m/>
    <n v="60000.000000000007"/>
    <m/>
    <n v="64032"/>
    <s v="否"/>
    <m/>
    <m/>
    <m/>
    <m/>
    <x v="1"/>
    <d v="2023-02-01T00:00:00"/>
    <d v="2023-02-28T00:00:00"/>
    <n v="2023"/>
    <n v="64032"/>
    <s v="增值税发票"/>
    <n v="0"/>
    <m/>
    <m/>
    <s v="OL"/>
    <m/>
    <m/>
  </r>
  <r>
    <s v="第一批√"/>
    <x v="1"/>
    <d v="2022-09-08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x v="2"/>
    <x v="2"/>
    <s v="Anthony Patrk"/>
    <s v="International Liaison Partner"/>
    <s v="Anthony.Patrk@crowe.com.au_x000a_+61415906680"/>
    <m/>
    <m/>
    <m/>
    <x v="0"/>
    <s v="新客户新业务"/>
    <s v="税务"/>
    <s v="⑤税务"/>
    <s v="2022年税审"/>
    <x v="0"/>
    <s v="北京"/>
    <m/>
    <m/>
    <m/>
    <m/>
    <s v="税务公司"/>
    <s v="北京总部"/>
    <s v="左振艳"/>
    <s v="王向鹏"/>
    <s v="含税价格"/>
    <n v="20000"/>
    <n v="21344"/>
    <m/>
    <m/>
    <d v="2022-11-01T00:00:00"/>
    <m/>
    <n v="20000"/>
    <m/>
    <n v="21344"/>
    <s v="否"/>
    <m/>
    <m/>
    <m/>
    <m/>
    <x v="1"/>
    <m/>
    <m/>
    <n v="2023"/>
    <n v="21344"/>
    <s v="增值税发票"/>
    <n v="0"/>
    <m/>
    <m/>
    <s v="OL"/>
    <m/>
    <m/>
  </r>
  <r>
    <s v="第一批√"/>
    <x v="2"/>
    <d v="2022-11-15T00:00:00"/>
    <s v="Crowe LLP"/>
    <s v="Crowe LLP"/>
    <s v="境外企业"/>
    <s v="飞乐克斯（山东）体育有限责任公司"/>
    <s v="Flexi-Roll Sports（shandong)Co.,Ltd"/>
    <s v="外商投资企业"/>
    <s v="否"/>
    <s v="否"/>
    <m/>
    <m/>
    <s v="未审收入，估计1000万"/>
    <s v="制造Manufacturing"/>
    <n v="1000"/>
    <s v="1000万元（含）至5000万元"/>
    <m/>
    <m/>
    <m/>
    <s v="Crowe Global"/>
    <x v="3"/>
    <x v="3"/>
    <s v="Baldeep Panesar"/>
    <s v="Partner"/>
    <m/>
    <m/>
    <m/>
    <m/>
    <x v="0"/>
    <s v="老客户老业务"/>
    <s v="审计"/>
    <s v="其他境外审计业务"/>
    <s v="2022年报审计"/>
    <x v="0"/>
    <s v="乐陵"/>
    <m/>
    <m/>
    <m/>
    <m/>
    <s v="国富会计所"/>
    <s v="北京执业中心"/>
    <s v="佟锐"/>
    <s v="佟锐"/>
    <m/>
    <n v="23584.905660377357"/>
    <n v="25000"/>
    <m/>
    <m/>
    <d v="2022-11-22T00:00:00"/>
    <m/>
    <n v="23584.905660377357"/>
    <m/>
    <n v="25000"/>
    <s v="否"/>
    <m/>
    <m/>
    <m/>
    <m/>
    <x v="1"/>
    <m/>
    <m/>
    <n v="2023"/>
    <n v="25000"/>
    <m/>
    <n v="0"/>
    <m/>
    <m/>
    <s v="LC"/>
    <m/>
    <m/>
  </r>
  <r>
    <s v="第一批√"/>
    <x v="2"/>
    <d v="2022-11-15T00:00:00"/>
    <s v="联合矿产（广东）有限公司"/>
    <s v="Allied Mineral Products (Guangdong) Co., Ltd."/>
    <s v="外商投资企业"/>
    <s v="联合矿产（广东）有限公司"/>
    <s v="Allied Mineral Products (Guangdong) Co., Ltd."/>
    <s v="外商投资企业"/>
    <s v="否"/>
    <s v="否"/>
    <m/>
    <m/>
    <m/>
    <s v="采掘Extractive Industries"/>
    <n v="15443"/>
    <s v="1亿元（含）至3.65亿元（5000万美元）"/>
    <m/>
    <m/>
    <m/>
    <s v="Crowe Global"/>
    <x v="3"/>
    <x v="3"/>
    <m/>
    <m/>
    <m/>
    <m/>
    <m/>
    <m/>
    <x v="0"/>
    <s v="老客户老业务"/>
    <s v="审计"/>
    <s v="其他境外审计业务"/>
    <s v="2022年美国会计准则审计"/>
    <x v="0"/>
    <s v="广州"/>
    <m/>
    <m/>
    <m/>
    <m/>
    <s v="国富会计所"/>
    <s v="上海分所"/>
    <s v="许丽英"/>
    <s v="许丽英"/>
    <m/>
    <n v="110377.35849056604"/>
    <n v="117000"/>
    <m/>
    <m/>
    <d v="2022-11-15T00:00:00"/>
    <m/>
    <n v="110377.35849056604"/>
    <m/>
    <n v="117000"/>
    <s v="否"/>
    <m/>
    <m/>
    <m/>
    <m/>
    <x v="1"/>
    <m/>
    <m/>
    <n v="2023"/>
    <n v="117000"/>
    <m/>
    <n v="0"/>
    <m/>
    <m/>
    <m/>
    <m/>
    <m/>
  </r>
  <r>
    <s v="第一批√"/>
    <x v="2"/>
    <d v="2022-11-22T00:00:00"/>
    <s v="联合矿产（天津）有限公司"/>
    <s v="Allied Mineral Products (Tianjin) Co., Ltd."/>
    <s v="外商投资企业"/>
    <s v="联合矿产（天津）有限公司"/>
    <s v="Allied Mineral Products (Tianjin) Co., Ltd."/>
    <s v="外商投资企业"/>
    <s v="否"/>
    <s v="否"/>
    <m/>
    <m/>
    <m/>
    <s v="采掘Extractive Industries"/>
    <n v="86020"/>
    <s v="7.3亿元（含）至36.5亿元（5亿美元）"/>
    <m/>
    <m/>
    <m/>
    <s v="Crowe Global"/>
    <x v="3"/>
    <x v="3"/>
    <m/>
    <m/>
    <m/>
    <m/>
    <m/>
    <m/>
    <x v="0"/>
    <s v="老客户老业务"/>
    <s v="审计"/>
    <s v="其他境外审计业务"/>
    <s v="2022年美国会计准则审计"/>
    <x v="0"/>
    <s v="天津"/>
    <m/>
    <m/>
    <m/>
    <m/>
    <s v="国富会计所"/>
    <s v="上海分所"/>
    <s v="许丽英"/>
    <s v="许丽英"/>
    <m/>
    <n v="301886.79245283018"/>
    <n v="320000"/>
    <m/>
    <m/>
    <d v="2022-11-22T00:00:00"/>
    <m/>
    <n v="301886.79245283018"/>
    <m/>
    <n v="320000"/>
    <s v="否"/>
    <m/>
    <m/>
    <m/>
    <m/>
    <x v="1"/>
    <m/>
    <m/>
    <n v="2023"/>
    <n v="320000"/>
    <m/>
    <n v="0"/>
    <m/>
    <m/>
    <m/>
    <m/>
    <m/>
  </r>
  <r>
    <s v="第一批√"/>
    <x v="2"/>
    <d v="2022-11-01T00:00:00"/>
    <s v="上海恩坦华汽车门系统有限公司"/>
    <s v="Shanghai Inteva Automotive Door Systems Co., Ltd. "/>
    <s v="外商投资企业"/>
    <s v="上海恩坦华汽车门系统有限公司"/>
    <s v="Shanghai Inteva Automotive Door Systems Co., Ltd. "/>
    <s v="外商投资企业"/>
    <s v="否"/>
    <s v="否"/>
    <m/>
    <m/>
    <m/>
    <s v="汽车Automibles "/>
    <n v="87735"/>
    <s v="7.3亿元（含）至36.5亿元（5亿美元）"/>
    <m/>
    <m/>
    <m/>
    <s v="Crowe Global"/>
    <x v="3"/>
    <x v="3"/>
    <m/>
    <m/>
    <m/>
    <m/>
    <m/>
    <m/>
    <x v="0"/>
    <s v="老客户老业务"/>
    <s v="审计"/>
    <s v="其他境外审计业务"/>
    <s v="2022年美国会计准则审计，根据美国所指令编制底稿，无需出具报告"/>
    <x v="0"/>
    <s v="上海"/>
    <m/>
    <m/>
    <m/>
    <m/>
    <s v="国富会计所"/>
    <s v="上海分所"/>
    <s v="许丽英"/>
    <s v="许丽英"/>
    <m/>
    <n v="211660.38"/>
    <n v="224360.00280000002"/>
    <m/>
    <m/>
    <d v="2022-11-01T00:00:00"/>
    <m/>
    <n v="211660.38"/>
    <m/>
    <n v="224360.00280000002"/>
    <s v="否"/>
    <m/>
    <m/>
    <m/>
    <m/>
    <x v="1"/>
    <m/>
    <m/>
    <n v="2023"/>
    <n v="224360.00280000002"/>
    <m/>
    <n v="0"/>
    <m/>
    <m/>
    <m/>
    <m/>
    <m/>
  </r>
  <r>
    <s v="第一批√"/>
    <x v="2"/>
    <d v="2022-09-23T00:00:00"/>
    <s v="恩坦华汽车零部件（镇江）有限公司"/>
    <s v="Inteva Products Zhenjiang Co., Ltd."/>
    <s v="外商投资企业"/>
    <s v="恩坦华汽车零部件（镇江）有限公司"/>
    <s v="Inteva Products Zhenjiang Co., Ltd."/>
    <s v="外商投资企业"/>
    <s v="否"/>
    <s v="否"/>
    <m/>
    <m/>
    <m/>
    <s v="汽车Automibles "/>
    <n v="95844"/>
    <s v="7.3亿元（含）至36.5亿元（5亿美元）"/>
    <m/>
    <m/>
    <m/>
    <s v="Crowe Global"/>
    <x v="3"/>
    <x v="3"/>
    <m/>
    <m/>
    <m/>
    <m/>
    <m/>
    <m/>
    <x v="0"/>
    <s v="老客户老业务"/>
    <s v="审计"/>
    <s v="其他境外审计业务"/>
    <s v="2022年美国会计准则审计，根据美国所指令编制底稿，无需出具报告"/>
    <x v="0"/>
    <s v="江苏镇江"/>
    <m/>
    <m/>
    <m/>
    <m/>
    <s v="国富会计所"/>
    <s v="上海分所"/>
    <s v="许丽英"/>
    <s v="许丽英"/>
    <m/>
    <n v="215180"/>
    <n v="228090.80000000002"/>
    <m/>
    <m/>
    <d v="2022-09-23T00:00:00"/>
    <m/>
    <n v="215180"/>
    <m/>
    <n v="228090.80000000002"/>
    <s v="否"/>
    <m/>
    <m/>
    <m/>
    <m/>
    <x v="1"/>
    <m/>
    <m/>
    <n v="2023"/>
    <n v="228090.80000000002"/>
    <m/>
    <n v="0"/>
    <m/>
    <m/>
    <m/>
    <m/>
    <m/>
  </r>
  <r>
    <s v="第一批√"/>
    <x v="2"/>
    <d v="2022-10-24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x v="3"/>
    <x v="3"/>
    <m/>
    <m/>
    <m/>
    <m/>
    <m/>
    <m/>
    <x v="0"/>
    <s v="老客户老业务"/>
    <s v="审计"/>
    <s v="其他境外审计业务"/>
    <s v="2021年专项审计"/>
    <x v="0"/>
    <s v="上海"/>
    <m/>
    <m/>
    <m/>
    <m/>
    <s v="国富会计所"/>
    <s v="上海分所"/>
    <s v="许丽英"/>
    <s v="许丽英"/>
    <m/>
    <n v="12452.830188679245"/>
    <n v="13200"/>
    <m/>
    <m/>
    <d v="2022-10-24T00:00:00"/>
    <m/>
    <n v="12452.830188679245"/>
    <m/>
    <n v="13200"/>
    <s v="否"/>
    <m/>
    <m/>
    <m/>
    <m/>
    <x v="1"/>
    <m/>
    <m/>
    <n v="2023"/>
    <n v="13200"/>
    <m/>
    <n v="0"/>
    <m/>
    <m/>
    <m/>
    <m/>
    <m/>
  </r>
  <r>
    <s v="第一批√"/>
    <x v="2"/>
    <d v="2022-11-10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x v="3"/>
    <x v="3"/>
    <m/>
    <m/>
    <m/>
    <m/>
    <m/>
    <m/>
    <x v="0"/>
    <s v="老客户老业务"/>
    <s v="审计"/>
    <s v="其他境外审计业务"/>
    <s v="2022年法定审计"/>
    <x v="0"/>
    <s v="上海"/>
    <m/>
    <m/>
    <m/>
    <m/>
    <s v="国富会计所"/>
    <s v="上海分所"/>
    <s v="许丽英"/>
    <s v="许丽英"/>
    <s v="2022-2024年度三个年度审计，每年报价均为152534元（含税），中国法定审计。"/>
    <n v="143900"/>
    <n v="152534"/>
    <m/>
    <m/>
    <d v="2022-11-10T00:00:00"/>
    <m/>
    <n v="143900"/>
    <m/>
    <n v="152534"/>
    <s v="否"/>
    <m/>
    <m/>
    <m/>
    <m/>
    <x v="1"/>
    <d v="2023-02-15T00:00:00"/>
    <d v="2023-04-30T00:00:00"/>
    <n v="2023"/>
    <n v="152534"/>
    <m/>
    <n v="0"/>
    <m/>
    <m/>
    <m/>
    <m/>
    <m/>
  </r>
  <r>
    <s v="第一批√"/>
    <x v="2"/>
    <d v="2022-11-01T00:00:00"/>
    <s v="加栢药业（温州）有限公司"/>
    <s v="Guerbet Pharmaceutical (Wenzhou) Co., Ltd. "/>
    <s v="外商投资企业"/>
    <s v="加栢药业（温州）有限公司"/>
    <s v="Guerbet Pharmaceutical (Wenzhou) Co., Ltd. "/>
    <s v="外商投资企业"/>
    <s v="否"/>
    <s v="否"/>
    <m/>
    <m/>
    <m/>
    <s v="制药业Pharmaceuticals"/>
    <n v="12528"/>
    <s v="1亿元（含）至3.65亿元（5000万美元）"/>
    <m/>
    <m/>
    <m/>
    <s v="Crowe Global"/>
    <x v="4"/>
    <x v="4"/>
    <m/>
    <m/>
    <m/>
    <m/>
    <m/>
    <m/>
    <x v="0"/>
    <s v="老客户老业务"/>
    <s v="审计"/>
    <s v="其他境外审计业务"/>
    <s v="2022年法定审计"/>
    <x v="0"/>
    <s v="温州"/>
    <m/>
    <m/>
    <m/>
    <m/>
    <s v="国富会计所"/>
    <s v="上海分所"/>
    <s v="许丽英"/>
    <s v="许丽英"/>
    <s v="2022年度法定审计"/>
    <n v="62700"/>
    <n v="66462"/>
    <m/>
    <m/>
    <d v="2023-01-05T00:00:00"/>
    <m/>
    <n v="62700"/>
    <m/>
    <n v="66462"/>
    <s v="否"/>
    <m/>
    <m/>
    <m/>
    <m/>
    <x v="1"/>
    <m/>
    <m/>
    <n v="2023"/>
    <n v="66462"/>
    <m/>
    <n v="0"/>
    <m/>
    <m/>
    <m/>
    <m/>
    <m/>
  </r>
  <r>
    <s v="第一批√"/>
    <x v="3"/>
    <d v="2022-11-17T00:00:00"/>
    <s v="广发证券股份有限公司"/>
    <s v="GF Securities Co., Ltd."/>
    <s v="境内上市公司"/>
    <s v="雅图高新材料股份有限公司"/>
    <s v="YATU ADVANCED MATERIALS CO., LTD"/>
    <s v="拟上市公司"/>
    <s v="否"/>
    <s v="否"/>
    <m/>
    <m/>
    <m/>
    <s v="制造Manufacturing"/>
    <n v="63602.7"/>
    <s v="3.65亿元（含）至7.3亿元（1亿美元）"/>
    <s v="武晋文"/>
    <s v="广发证券投行华南一部负责人"/>
    <s v="wujinwen@gf.com.cn"/>
    <s v="国富集团内部"/>
    <x v="0"/>
    <x v="0"/>
    <m/>
    <m/>
    <m/>
    <s v="国富会计所四川分所"/>
    <s v="徐铣才"/>
    <m/>
    <x v="0"/>
    <s v="新客户新业务"/>
    <s v="执行商定程序"/>
    <s v="⑦其他"/>
    <s v="访谈、盘点程序支持"/>
    <x v="1"/>
    <s v="美国、印度、智利、萨尔多瓦、南非、加纳、哥斯达黎加、哥伦比亚、多米尼加、玻利维亚、澳大利亚、安哥拉、阿联酋13个国家"/>
    <s v="Crowe LLP等"/>
    <m/>
    <m/>
    <m/>
    <s v="国富会计所"/>
    <s v="北京执业中心陈晓玲、四川分所徐铣才"/>
    <s v="徐铣才"/>
    <s v="刘洵子"/>
    <s v="全球含税总价134.088万元，境外所初步报价48万（不含代扣代缴的税费），北京总部翻译协调小时费率800元。"/>
    <n v="1264981.1320754716"/>
    <n v="1340880"/>
    <m/>
    <m/>
    <d v="2022-12-28T00:00:00"/>
    <m/>
    <n v="1264981.1320754716"/>
    <n v="0"/>
    <n v="1340880"/>
    <s v="是"/>
    <s v="会计所北京执业中心"/>
    <s v="陈晓玲"/>
    <n v="120400"/>
    <n v="507172.23"/>
    <x v="1"/>
    <d v="2023-01-03T00:00:00"/>
    <d v="2023-06-09T00:00:00"/>
    <n v="2023"/>
    <n v="1340880"/>
    <s v="增值税发票"/>
    <n v="0"/>
    <m/>
    <m/>
    <s v="OL"/>
    <m/>
    <m/>
  </r>
  <r>
    <s v="第一批√"/>
    <x v="0"/>
    <d v="2022-11-24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s v="Beatriz Martínez"/>
    <s v="Finance manager"/>
    <s v="bmartinez@wegofurther.com"/>
    <s v="国富集团内部"/>
    <x v="0"/>
    <x v="0"/>
    <m/>
    <m/>
    <m/>
    <s v="咨询公司"/>
    <s v="刘胜春"/>
    <m/>
    <x v="0"/>
    <s v="新客户新业务"/>
    <s v="审计"/>
    <s v="④其他境外审计业务"/>
    <s v="2022年报审计"/>
    <x v="0"/>
    <s v="北京"/>
    <m/>
    <m/>
    <m/>
    <m/>
    <s v="国富会计所"/>
    <s v="北京执业中心"/>
    <s v="陈晓玲"/>
    <s v="刘洵子"/>
    <s v="含税价格"/>
    <n v="42452.83018867924"/>
    <n v="45000"/>
    <m/>
    <m/>
    <d v="2023-02-17T00:00:00"/>
    <m/>
    <n v="42452.83018867924"/>
    <m/>
    <n v="45000"/>
    <s v="否"/>
    <m/>
    <m/>
    <m/>
    <m/>
    <x v="1"/>
    <d v="2023-03-01T00:00:00"/>
    <d v="2023-04-12T00:00:00"/>
    <n v="2023"/>
    <n v="45000"/>
    <s v="增值税发票"/>
    <n v="0"/>
    <m/>
    <m/>
    <s v="OL"/>
    <m/>
    <m/>
  </r>
  <r>
    <s v="第一批√"/>
    <x v="0"/>
    <d v="2022-12-01T00:00:00"/>
    <s v="J&amp;S Associate"/>
    <s v="J&amp;S Associate"/>
    <s v="境外企业"/>
    <s v="鲲澎（中国）有限公司"/>
    <s v="Kunpeng China"/>
    <s v="外国企业"/>
    <s v="否"/>
    <s v="是"/>
    <s v="美国OTCBB"/>
    <s v="鲲澎中国"/>
    <m/>
    <s v="零售Retail"/>
    <n v="5407.2424800000008"/>
    <s v="5000万元（含）至1亿元"/>
    <s v="付丽 Kylie Fu"/>
    <s v="财务经理"/>
    <m/>
    <s v="国富集团内部"/>
    <x v="0"/>
    <x v="0"/>
    <m/>
    <m/>
    <m/>
    <s v="税务公司"/>
    <s v="左振艳"/>
    <m/>
    <x v="0"/>
    <s v="新客户新业务"/>
    <s v="执行商定程序"/>
    <s v="⑦其他"/>
    <s v="审计支持（询证、访谈、抽凭)"/>
    <x v="0"/>
    <s v="北京"/>
    <m/>
    <m/>
    <m/>
    <m/>
    <s v="国富会计所"/>
    <s v="北京执业中心"/>
    <s v="陈晓玲"/>
    <s v="刘洵子"/>
    <s v="含税价，差旅另算"/>
    <n v="33018.867924528298"/>
    <n v="35000"/>
    <m/>
    <m/>
    <d v="2022-12-05T00:00:00"/>
    <m/>
    <n v="33018.867924528298"/>
    <n v="957.87"/>
    <n v="35957.870000000003"/>
    <s v="否"/>
    <m/>
    <m/>
    <m/>
    <m/>
    <x v="0"/>
    <d v="2022-12-06T00:00:00"/>
    <d v="2022-12-12T00:00:00"/>
    <n v="2023"/>
    <n v="35957.870000000003"/>
    <s v="CABJ2023-2-1-1"/>
    <n v="0"/>
    <m/>
    <m/>
    <s v="OL"/>
    <m/>
    <m/>
  </r>
  <r>
    <s v="第一批√"/>
    <x v="1"/>
    <d v="2022-12-22T00:00:00"/>
    <s v="Hanul LLC"/>
    <s v="Jiangsu Yongsan Automotive Fittings Co.,Ltd."/>
    <s v="境外企业"/>
    <s v="江苏龙山汽车配件有限公司"/>
    <s v="Jiangsu Yongsan Automotive Fittings Co.,Ltd."/>
    <s v="外国企业"/>
    <s v="否"/>
    <s v="否"/>
    <m/>
    <m/>
    <s v="盘点，未知收入，收入为估计"/>
    <s v="汽车Automibles "/>
    <n v="0"/>
    <s v="低于500万元"/>
    <m/>
    <m/>
    <m/>
    <s v="Crowe Global"/>
    <x v="5"/>
    <x v="5"/>
    <s v="Hakki Moon"/>
    <s v=" Partner "/>
    <s v="hk.moon@hanulac.co.kr"/>
    <m/>
    <m/>
    <m/>
    <x v="0"/>
    <s v="新客户新业务"/>
    <s v="执行商定程序"/>
    <s v="⑦其他"/>
    <s v="协助盘点"/>
    <x v="0"/>
    <s v="江苏盐城"/>
    <m/>
    <m/>
    <m/>
    <m/>
    <s v="国富会计所"/>
    <s v="北京执业中心"/>
    <s v="陈晓玲"/>
    <s v="刘洵子"/>
    <s v="按小时报价，差旅另算，每小时400元，最高价格9007元"/>
    <n v="8000"/>
    <n v="8480"/>
    <m/>
    <m/>
    <d v="2022-12-26T00:00:00"/>
    <m/>
    <n v="6400"/>
    <n v="1450.31"/>
    <n v="8377.85"/>
    <s v="否"/>
    <m/>
    <m/>
    <m/>
    <m/>
    <x v="1"/>
    <d v="2023-01-02T00:00:00"/>
    <d v="2023-01-02T00:00:00"/>
    <n v="2023"/>
    <n v="8337.85"/>
    <s v="CABJ2023-2-1-2"/>
    <n v="40"/>
    <m/>
    <m/>
    <s v="OL"/>
    <m/>
    <m/>
  </r>
  <r>
    <s v="第一批√"/>
    <x v="0"/>
    <d v="2022-12-29T00:00:00"/>
    <s v="佛山普立华科技有限公司"/>
    <s v="Foshan Pulihua Medical Equipment Co., Ltd"/>
    <s v="外商投资企业"/>
    <s v="佛山普立华科技有限公司"/>
    <s v="Foshan Pulihua Medical Equipment Co., Ltd"/>
    <s v="外商投资企业"/>
    <s v="是"/>
    <s v="否"/>
    <m/>
    <m/>
    <m/>
    <s v="制造Manufacturing"/>
    <n v="79055"/>
    <s v="7.3亿元（含）至36.5亿元（5亿美元）"/>
    <m/>
    <m/>
    <m/>
    <s v="国富集团内部"/>
    <x v="0"/>
    <x v="0"/>
    <m/>
    <m/>
    <m/>
    <s v="国富会计所广东分所/佛山分所"/>
    <s v="刘方权"/>
    <m/>
    <x v="0"/>
    <s v="老客户老业务"/>
    <s v="审计"/>
    <s v="内地企业境外投资审计业务"/>
    <s v="2022年法定审计"/>
    <x v="0"/>
    <s v="佛山"/>
    <m/>
    <m/>
    <m/>
    <m/>
    <s v="国富会计所"/>
    <s v="广东分所/佛山分所"/>
    <s v="刘方权"/>
    <m/>
    <m/>
    <n v="62264.15094339622"/>
    <n v="66000"/>
    <m/>
    <m/>
    <d v="2022-12-29T00:00:00"/>
    <m/>
    <n v="62264.15094339622"/>
    <m/>
    <n v="66000"/>
    <s v="否"/>
    <m/>
    <m/>
    <m/>
    <m/>
    <x v="1"/>
    <m/>
    <d v="2023-04-30T00:00:00"/>
    <n v="2023"/>
    <n v="66000"/>
    <m/>
    <n v="0"/>
    <m/>
    <m/>
    <m/>
    <m/>
    <m/>
  </r>
  <r>
    <s v="第一批√"/>
    <x v="0"/>
    <d v="2022-12-29T00:00:00"/>
    <s v="全亿大科技(佛山)有限公司"/>
    <s v="Champ Tech Optical (Foshan) Corporation"/>
    <s v="外商投资企业"/>
    <s v="全亿大科技(佛山)有限公司"/>
    <s v="Champ Tech Optical(Foshan)Corporation"/>
    <s v="外商投资企业"/>
    <s v="是"/>
    <s v="否"/>
    <m/>
    <m/>
    <m/>
    <s v="制造Manufacturing"/>
    <n v="207552"/>
    <s v="7.3亿元（含）至36.5亿元（5亿美元）"/>
    <m/>
    <m/>
    <m/>
    <s v="国富集团内部"/>
    <x v="0"/>
    <x v="0"/>
    <m/>
    <m/>
    <m/>
    <s v="国富会计所广东分所/佛山分所"/>
    <s v="刘方权"/>
    <m/>
    <x v="0"/>
    <s v="老客户老业务"/>
    <s v="审计"/>
    <s v="内地企业境外投资审计业务"/>
    <s v="2022年法定审计"/>
    <x v="0"/>
    <s v="佛山"/>
    <m/>
    <m/>
    <m/>
    <m/>
    <s v="国富会计所"/>
    <s v="广东分所/佛山分所"/>
    <s v="刘方权"/>
    <m/>
    <m/>
    <n v="66037.735849056597"/>
    <n v="70000"/>
    <m/>
    <m/>
    <d v="2022-12-29T00:00:00"/>
    <m/>
    <n v="66037.735849056597"/>
    <m/>
    <n v="70000"/>
    <s v="否"/>
    <m/>
    <m/>
    <m/>
    <m/>
    <x v="1"/>
    <m/>
    <d v="2023-04-30T00:00:00"/>
    <n v="2023"/>
    <n v="70000"/>
    <m/>
    <n v="0"/>
    <m/>
    <m/>
    <m/>
    <m/>
    <m/>
  </r>
  <r>
    <s v="第一批√"/>
    <x v="0"/>
    <d v="2023-02-10T00:00:00"/>
    <s v="佛山华国光学器材有限公司"/>
    <s v="Foshan HuaGuo Optical Co.,Ltd."/>
    <s v="外商投资企业"/>
    <s v="佛山华国光学器材有限公司"/>
    <s v="Foshan HuaGuo Optical Co.,Ltd."/>
    <s v="外商投资企业"/>
    <s v="是"/>
    <s v="否"/>
    <m/>
    <m/>
    <m/>
    <s v="制造Manufacturing"/>
    <n v="47174"/>
    <s v="3.65亿元（含）至7.3亿元（1亿美元）"/>
    <m/>
    <m/>
    <m/>
    <s v="国富集团内部"/>
    <x v="0"/>
    <x v="0"/>
    <m/>
    <m/>
    <m/>
    <s v="国富会计所广东分所/佛山分所"/>
    <s v="刘方权"/>
    <m/>
    <x v="0"/>
    <s v="老客户老业务"/>
    <s v="审计"/>
    <s v="内地企业境外投资审计业务"/>
    <s v="2022年法定审计"/>
    <x v="0"/>
    <s v="佛山"/>
    <m/>
    <m/>
    <m/>
    <m/>
    <s v="国富会计所"/>
    <s v="广东分所/佛山分所"/>
    <s v="刘方权"/>
    <m/>
    <m/>
    <n v="49056.603773584902"/>
    <n v="52000"/>
    <m/>
    <m/>
    <d v="2023-02-10T00:00:00"/>
    <m/>
    <n v="49056.603773584902"/>
    <m/>
    <n v="52000"/>
    <s v="否"/>
    <m/>
    <m/>
    <m/>
    <m/>
    <x v="1"/>
    <m/>
    <d v="2023-03-20T00:00:00"/>
    <n v="2023"/>
    <n v="52000"/>
    <m/>
    <n v="0"/>
    <m/>
    <m/>
    <m/>
    <m/>
    <m/>
  </r>
  <r>
    <s v="第一批√"/>
    <x v="0"/>
    <d v="2023-03-24T00:00:00"/>
    <s v="佛山华旭塑胶模具有限公司"/>
    <s v="Foshan Huaxu Plastic Mold Co., Ltd."/>
    <s v="外商投资企业"/>
    <s v="佛山华旭塑胶模具有限公司"/>
    <s v="Foshan Huaxu Plastic Mold Co., Ltd."/>
    <s v="外商投资企业"/>
    <s v="是"/>
    <s v="否"/>
    <m/>
    <m/>
    <m/>
    <s v="制造Manufacturing"/>
    <n v="15264.6"/>
    <s v="1亿元（含）至3.65亿元（5000万美元）"/>
    <m/>
    <m/>
    <m/>
    <s v="国富集团内部"/>
    <x v="0"/>
    <x v="0"/>
    <m/>
    <m/>
    <m/>
    <s v="国富会计所广东分所/佛山分所"/>
    <s v="刘方权"/>
    <m/>
    <x v="0"/>
    <s v="老客户老业务"/>
    <s v="审计"/>
    <s v="内地企业境外投资审计业务"/>
    <s v="2022年法定审计"/>
    <x v="0"/>
    <s v="佛山"/>
    <m/>
    <m/>
    <m/>
    <m/>
    <s v="国富会计所"/>
    <s v="广东分所/佛山分所"/>
    <s v="刘方权"/>
    <m/>
    <m/>
    <n v="28301.886792452828"/>
    <n v="30000"/>
    <m/>
    <m/>
    <d v="2023-03-24T00:00:00"/>
    <m/>
    <n v="28301.886792452828"/>
    <m/>
    <n v="30000"/>
    <s v="否"/>
    <m/>
    <m/>
    <m/>
    <m/>
    <x v="1"/>
    <m/>
    <d v="2023-04-25T00:00:00"/>
    <n v="2023"/>
    <n v="30000"/>
    <m/>
    <n v="0"/>
    <m/>
    <m/>
    <m/>
    <m/>
    <m/>
  </r>
  <r>
    <s v="第一批√"/>
    <x v="0"/>
    <d v="2022-12-29T00:00:00"/>
    <s v="丸一金属制品(佛山)有限公司"/>
    <s v="MARUICHI METAL PRODUCT(FOSHAN) CO.,LTD"/>
    <s v="外商投资企业"/>
    <s v="丸一金属制品(佛山)有限公司"/>
    <s v="MARUICHI METAL PRODUCT(FOSHAN) CO.,LTD"/>
    <s v="外商投资企业"/>
    <s v="是"/>
    <s v="否"/>
    <m/>
    <m/>
    <m/>
    <s v="制造Manufacturing"/>
    <n v="27256"/>
    <s v="1亿元（含）至3.65亿元（5000万美元）"/>
    <m/>
    <m/>
    <m/>
    <s v="国富集团内部"/>
    <x v="0"/>
    <x v="0"/>
    <m/>
    <m/>
    <m/>
    <s v="国富会计所广东分所/佛山分所"/>
    <s v="刘方权"/>
    <m/>
    <x v="0"/>
    <s v="老客户老业务"/>
    <s v="审计"/>
    <s v="内地企业境外投资审计业务"/>
    <s v="2022年法定审计"/>
    <x v="0"/>
    <s v="佛山、武汉、天津"/>
    <m/>
    <m/>
    <m/>
    <m/>
    <s v="国富会计所"/>
    <s v="广东分所/佛山分所"/>
    <s v="刘方权"/>
    <m/>
    <m/>
    <n v="91509.433962264142"/>
    <n v="97000"/>
    <m/>
    <m/>
    <d v="2022-12-29T00:00:00"/>
    <s v="合同未标明日期，用系统登记日期"/>
    <n v="91509.433962264142"/>
    <m/>
    <n v="97000"/>
    <s v="否"/>
    <m/>
    <m/>
    <m/>
    <m/>
    <x v="1"/>
    <m/>
    <d v="2023-03-02T00:00:00"/>
    <n v="2023"/>
    <n v="97000"/>
    <m/>
    <n v="0"/>
    <m/>
    <m/>
    <m/>
    <m/>
    <m/>
  </r>
  <r>
    <s v="第一批√"/>
    <x v="0"/>
    <d v="2023-03-10T00:00:00"/>
    <s v="汤美仕商贸(上海)有限公司"/>
    <s v="TOMS Commerce (Shanghai) Co., Ltd."/>
    <s v="外商投资企业"/>
    <s v="汤美仕商贸(上海)有限公司"/>
    <s v="TOMS Commerce (Shanghai) Co., Ltd."/>
    <s v="外商投资企业"/>
    <s v="是"/>
    <s v="否"/>
    <m/>
    <m/>
    <m/>
    <s v="零售Retail"/>
    <n v="1754.28"/>
    <s v="1000万元（含）至5000万元"/>
    <m/>
    <m/>
    <m/>
    <s v="国富集团内部"/>
    <x v="0"/>
    <x v="0"/>
    <m/>
    <m/>
    <m/>
    <s v="国富会计所广东分所/佛山分所"/>
    <s v="杨九琴"/>
    <m/>
    <x v="0"/>
    <s v="新客户新业务"/>
    <s v="审计"/>
    <s v="内地企业境外投资审计业务"/>
    <s v="2022年法定审计"/>
    <x v="0"/>
    <s v="上海"/>
    <m/>
    <m/>
    <m/>
    <m/>
    <s v="国富会计所"/>
    <s v="广东分所/佛山分所"/>
    <s v="杨九琴"/>
    <m/>
    <m/>
    <n v="28301.886792452828"/>
    <n v="30000"/>
    <m/>
    <m/>
    <d v="2023-03-10T00:00:00"/>
    <m/>
    <n v="28301.886792452828"/>
    <m/>
    <n v="30000"/>
    <s v="否"/>
    <m/>
    <m/>
    <m/>
    <m/>
    <x v="1"/>
    <m/>
    <d v="2023-04-25T00:00:00"/>
    <n v="2023"/>
    <n v="30000"/>
    <m/>
    <n v="0"/>
    <m/>
    <m/>
    <m/>
    <m/>
    <m/>
  </r>
  <r>
    <s v="第一批√"/>
    <x v="0"/>
    <d v="2023-01-03T00:00:00"/>
    <s v="佛山市尼罗建材有限公司"/>
    <s v="Foshan Niro Ceramic Building Material Co.,Ltd."/>
    <s v="外商投资企业"/>
    <s v="佛山市尼罗建材有限公司"/>
    <s v="Foshan Niro Ceramic Building Material Co.,Ltd."/>
    <s v="外商投资企业"/>
    <s v="是"/>
    <s v="否"/>
    <m/>
    <m/>
    <m/>
    <s v="建筑Construction"/>
    <n v="14904.47"/>
    <s v="1亿元（含）至3.65亿元（5000万美元）"/>
    <m/>
    <m/>
    <m/>
    <s v="国富集团内部"/>
    <x v="0"/>
    <x v="0"/>
    <m/>
    <m/>
    <m/>
    <s v="国富会计所广东分所/佛山分所"/>
    <s v="刘方权"/>
    <m/>
    <x v="0"/>
    <s v="老客户老业务"/>
    <s v="审计"/>
    <s v="内地企业境外投资审计业务"/>
    <s v="2022年IFRS审计支持，合作方境外所出具报告"/>
    <x v="0"/>
    <s v="佛山"/>
    <m/>
    <m/>
    <m/>
    <m/>
    <s v="国富会计所"/>
    <s v="广东分所/佛山分所"/>
    <s v="刘方权"/>
    <m/>
    <m/>
    <n v="103773.58490566038"/>
    <n v="110000"/>
    <m/>
    <m/>
    <d v="2023-01-03T00:00:00"/>
    <s v="合同未标明日期，用系统登记日期"/>
    <n v="103773.58490566038"/>
    <m/>
    <n v="110000"/>
    <s v="否"/>
    <m/>
    <m/>
    <m/>
    <m/>
    <x v="1"/>
    <m/>
    <m/>
    <n v="2023"/>
    <n v="110000"/>
    <m/>
    <n v="0"/>
    <m/>
    <m/>
    <m/>
    <m/>
    <m/>
  </r>
  <r>
    <s v="第一批√"/>
    <x v="0"/>
    <d v="2023-01-30T00:00:00"/>
    <s v="爱乐（佛山）建材贸易有限公司"/>
    <s v="Aile(Foshan)Building Materials Trade Co.,Ltd."/>
    <s v="外商投资企业"/>
    <s v="爱乐（佛山）建材贸易有限公司"/>
    <s v="Aile(Foshan)Building Materials Trade Co.,Ltd."/>
    <s v="外商投资企业"/>
    <s v="否"/>
    <s v="否"/>
    <m/>
    <m/>
    <m/>
    <s v="建筑Construction"/>
    <n v="3584.49"/>
    <s v="1000万元（含）至5000万元"/>
    <m/>
    <m/>
    <m/>
    <s v="国富集团内部"/>
    <x v="0"/>
    <x v="0"/>
    <m/>
    <m/>
    <m/>
    <s v="国富会计所广东分所/佛山分所"/>
    <s v="杨九琴"/>
    <m/>
    <x v="0"/>
    <s v="老客户老业务"/>
    <s v="审计"/>
    <s v="内地企业境外投资审计业务"/>
    <s v="2022年法定审计（小企业会计准则）"/>
    <x v="0"/>
    <s v="佛山"/>
    <m/>
    <m/>
    <m/>
    <m/>
    <s v="国富会计所"/>
    <s v="广东分所/佛山分所"/>
    <s v="杨九琴"/>
    <m/>
    <m/>
    <n v="7056.603773584905"/>
    <n v="7480"/>
    <m/>
    <m/>
    <d v="2023-01-30T00:00:00"/>
    <m/>
    <n v="7056.603773584905"/>
    <m/>
    <n v="7480"/>
    <s v="否"/>
    <m/>
    <m/>
    <m/>
    <m/>
    <x v="1"/>
    <m/>
    <d v="2023-03-30T00:00:00"/>
    <n v="2023"/>
    <n v="7480"/>
    <m/>
    <n v="0"/>
    <m/>
    <m/>
    <m/>
    <m/>
    <m/>
  </r>
  <r>
    <s v="第一批√"/>
    <x v="0"/>
    <d v="2023-01-30T00:00:00"/>
    <s v="佛山市乐华陶瓷有限公司"/>
    <s v="Foshan Ryowa Ceramic Co.,Ltd."/>
    <s v="外商投资企业"/>
    <s v="佛山市乐华陶瓷有限公司"/>
    <s v="Foshan Ryowa Ceramic Co.,Ltd."/>
    <s v="外商投资企业"/>
    <s v="否"/>
    <s v="否"/>
    <m/>
    <m/>
    <m/>
    <s v="建筑Construction"/>
    <n v="3269.27"/>
    <s v="1000万元（含）至5000万元"/>
    <m/>
    <m/>
    <m/>
    <s v="国富集团内部"/>
    <x v="0"/>
    <x v="0"/>
    <m/>
    <m/>
    <m/>
    <s v="国富会计所广东分所/佛山分所"/>
    <s v="杨九琴"/>
    <m/>
    <x v="0"/>
    <s v="老客户老业务"/>
    <s v="审计"/>
    <s v="内地企业境外投资审计业务"/>
    <s v="2022年法定审计"/>
    <x v="0"/>
    <s v="佛山"/>
    <m/>
    <m/>
    <m/>
    <m/>
    <s v="国富会计所"/>
    <s v="广东分所/佛山分所"/>
    <s v="杨九琴"/>
    <m/>
    <m/>
    <n v="11698.113207547169"/>
    <n v="12400"/>
    <m/>
    <m/>
    <d v="2023-01-30T00:00:00"/>
    <m/>
    <n v="11698.113207547169"/>
    <m/>
    <n v="12400"/>
    <s v="否"/>
    <m/>
    <m/>
    <m/>
    <m/>
    <x v="1"/>
    <m/>
    <d v="2023-03-30T00:00:00"/>
    <n v="2023"/>
    <n v="12400"/>
    <m/>
    <n v="0"/>
    <m/>
    <m/>
    <m/>
    <m/>
    <m/>
  </r>
  <r>
    <s v="第一批√"/>
    <x v="0"/>
    <d v="2023-03-30T00:00:00"/>
    <s v="佛山市科强工程机械设备有限公司"/>
    <s v="FOSHAN FALCON MACHIMERY EOUIPMENT CO.,LTD"/>
    <s v="外商投资企业"/>
    <s v="佛山市科强工程机械设备有限公司"/>
    <s v="FOSHAN FALCON MACHIMERY EOUIPMENT CO.,LTD"/>
    <s v="外商投资企业"/>
    <s v="是"/>
    <s v="否"/>
    <m/>
    <m/>
    <m/>
    <s v="制造Manufacturing"/>
    <n v="1434.17"/>
    <s v="1000万元（含）至5000万元"/>
    <m/>
    <m/>
    <m/>
    <s v="国富集团内部"/>
    <x v="0"/>
    <x v="0"/>
    <m/>
    <m/>
    <m/>
    <s v="国富会计所广东分所/佛山分所"/>
    <s v="杨九琴"/>
    <m/>
    <x v="0"/>
    <s v="老客户老业务"/>
    <s v="审计"/>
    <s v="内地企业境外投资审计业务"/>
    <s v="2022年法定审计（小企业会计准则）"/>
    <x v="0"/>
    <s v="佛山"/>
    <m/>
    <m/>
    <m/>
    <m/>
    <s v="国富会计所"/>
    <s v="广东分所/佛山分所"/>
    <s v="杨九琴"/>
    <m/>
    <m/>
    <n v="9056.6037735849059"/>
    <n v="9600"/>
    <m/>
    <m/>
    <d v="2023-03-30T00:00:00"/>
    <m/>
    <n v="9056.6037735849059"/>
    <m/>
    <n v="9600"/>
    <s v="否"/>
    <m/>
    <m/>
    <m/>
    <m/>
    <x v="1"/>
    <m/>
    <d v="2023-04-17T00:00:00"/>
    <n v="2023"/>
    <n v="9600"/>
    <m/>
    <n v="0"/>
    <m/>
    <m/>
    <m/>
    <m/>
    <m/>
  </r>
  <r>
    <s v="第一批√"/>
    <x v="0"/>
    <d v="2023-04-11T00:00:00"/>
    <s v="佛山市嘉明工业设备有限公司"/>
    <s v="Foshan Kar Ming Industrial Equipment Co., Ltd."/>
    <s v="外商投资企业"/>
    <s v="佛山市嘉明工业设备有限公司"/>
    <s v="Foshan Kar Ming Industrial Equipment Co., Ltd."/>
    <s v="外商投资企业"/>
    <s v="是"/>
    <s v="否"/>
    <m/>
    <m/>
    <m/>
    <s v="零售Retail"/>
    <n v="1885.76"/>
    <s v="500万元（含）至1000万元"/>
    <m/>
    <m/>
    <m/>
    <s v="国富集团内部"/>
    <x v="0"/>
    <x v="0"/>
    <m/>
    <m/>
    <m/>
    <s v="国富会计所广东分所/佛山分所"/>
    <s v="杨九琴"/>
    <m/>
    <x v="0"/>
    <s v="老客户老业务"/>
    <s v="审计"/>
    <s v="内地企业境外投资审计业务"/>
    <s v="2022年法定审计"/>
    <x v="0"/>
    <s v="佛山"/>
    <m/>
    <m/>
    <m/>
    <m/>
    <s v="国富会计所"/>
    <s v="广东分所/佛山分所"/>
    <s v="杨九琴"/>
    <m/>
    <m/>
    <n v="8962.2641509433961"/>
    <n v="9500"/>
    <m/>
    <m/>
    <d v="2023-04-11T00:00:00"/>
    <m/>
    <n v="8962.2641509433961"/>
    <m/>
    <n v="9500"/>
    <s v="否"/>
    <m/>
    <m/>
    <m/>
    <m/>
    <x v="1"/>
    <m/>
    <d v="2023-04-27T00:00:00"/>
    <n v="2023"/>
    <n v="9500"/>
    <m/>
    <n v="0"/>
    <m/>
    <m/>
    <m/>
    <m/>
    <m/>
  </r>
  <r>
    <s v="第一批√"/>
    <x v="0"/>
    <d v="2023-04-11T00:00:00"/>
    <s v="佛山嘉瑞特殊机械有限公司"/>
    <s v="Foshan Jiarui Special Machinery Co., Ltd"/>
    <s v="外商投资企业"/>
    <s v="佛山嘉瑞特殊机械有限公司"/>
    <s v="Foshan Jiarui Special Machinery Co., Ltd"/>
    <s v="外商投资企业"/>
    <s v="是"/>
    <s v="否"/>
    <m/>
    <m/>
    <m/>
    <s v="制造Manufacturing"/>
    <n v="481.04"/>
    <s v="低于500万元"/>
    <m/>
    <m/>
    <m/>
    <s v="国富集团内部"/>
    <x v="0"/>
    <x v="0"/>
    <m/>
    <m/>
    <m/>
    <s v="国富会计所广东分所/佛山分所"/>
    <s v="杨九琴"/>
    <m/>
    <x v="0"/>
    <s v="老客户老业务"/>
    <s v="审计"/>
    <s v="内地企业境外投资审计业务"/>
    <s v="2022年法定审计"/>
    <x v="0"/>
    <s v="佛山"/>
    <m/>
    <m/>
    <m/>
    <m/>
    <s v="国富会计所"/>
    <s v="广东分所/佛山分所"/>
    <s v="杨九琴"/>
    <m/>
    <m/>
    <n v="6132.0754716981128"/>
    <n v="6500"/>
    <m/>
    <m/>
    <d v="2023-04-11T00:00:00"/>
    <m/>
    <n v="6132.0754716981128"/>
    <m/>
    <n v="6500"/>
    <s v="否"/>
    <m/>
    <m/>
    <m/>
    <m/>
    <x v="1"/>
    <m/>
    <d v="2023-05-10T00:00:00"/>
    <n v="2023"/>
    <n v="6500"/>
    <m/>
    <n v="0"/>
    <m/>
    <m/>
    <m/>
    <m/>
    <m/>
  </r>
  <r>
    <s v="第一批√"/>
    <x v="0"/>
    <d v="2023-05-05T00:00:00"/>
    <s v="佛山佳讯电子有限公司"/>
    <s v="Foshan Jiaxun Electronics Co.,Ltd."/>
    <s v="外商投资企业"/>
    <s v="佛山佳讯电子有限公司"/>
    <s v="Foshan Jiaxun Electronics Co.,Ltd."/>
    <s v="外商投资企业"/>
    <s v="是"/>
    <s v="否"/>
    <m/>
    <m/>
    <m/>
    <s v="制造Manufacturing"/>
    <n v="446.67"/>
    <s v="低于500万元"/>
    <m/>
    <m/>
    <m/>
    <s v="国富集团内部"/>
    <x v="0"/>
    <x v="0"/>
    <m/>
    <m/>
    <m/>
    <s v="国富会计所广东分所/佛山分所"/>
    <s v="杨九琴"/>
    <m/>
    <x v="0"/>
    <s v="老客户老业务"/>
    <s v="审计"/>
    <s v="内地企业境外投资审计业务"/>
    <s v="2022年法定审计"/>
    <x v="0"/>
    <s v="佛山"/>
    <m/>
    <m/>
    <m/>
    <m/>
    <s v="国富会计所"/>
    <s v="广东分所/佛山分所"/>
    <s v="杨九琴"/>
    <m/>
    <m/>
    <n v="6603.7735849056598"/>
    <n v="7000"/>
    <m/>
    <m/>
    <d v="2023-05-05T00:00:00"/>
    <m/>
    <n v="6603.7735849056598"/>
    <m/>
    <n v="7000"/>
    <s v="否"/>
    <m/>
    <m/>
    <m/>
    <m/>
    <x v="1"/>
    <m/>
    <d v="2023-05-19T00:00:00"/>
    <n v="2023"/>
    <n v="7000"/>
    <m/>
    <n v="0"/>
    <m/>
    <m/>
    <m/>
    <m/>
    <m/>
  </r>
  <r>
    <s v="第一批√"/>
    <x v="0"/>
    <d v="2023-11-03T00:00:00"/>
    <s v="佛山天田物业管理服务有限公司"/>
    <s v="Foshan Tiantian Property Management Service Co., Ltd"/>
    <s v="外商投资企业"/>
    <s v="_x000a_佛山天田物业管理服务有限公司"/>
    <s v="Foshan Tiantian Property Management Service Co., Ltd"/>
    <s v="外商投资企业"/>
    <s v="是"/>
    <s v="否"/>
    <m/>
    <m/>
    <m/>
    <s v="房地产Real Estate"/>
    <n v="1026"/>
    <s v="1000万元（含）至5000万元"/>
    <m/>
    <m/>
    <m/>
    <s v="国富集团内部"/>
    <x v="0"/>
    <x v="0"/>
    <m/>
    <m/>
    <m/>
    <s v="国富会计所广东分所/佛山分所"/>
    <s v="杨九琴"/>
    <m/>
    <x v="0"/>
    <s v="新客户新业务"/>
    <s v="审计"/>
    <s v="内地企业境外投资审计业务"/>
    <s v="2022年法定审计"/>
    <x v="0"/>
    <s v="佛山"/>
    <m/>
    <m/>
    <m/>
    <m/>
    <s v="国富会计所"/>
    <s v="广东分所/佛山分所"/>
    <s v="杨九琴"/>
    <m/>
    <m/>
    <n v="11320.754716981131"/>
    <n v="12000"/>
    <m/>
    <m/>
    <d v="2023-11-03T00:00:00"/>
    <m/>
    <n v="11320.754716981131"/>
    <m/>
    <n v="12000"/>
    <s v="否"/>
    <m/>
    <m/>
    <m/>
    <m/>
    <x v="1"/>
    <m/>
    <d v="2023-11-23T00:00:00"/>
    <n v="2023"/>
    <n v="12000"/>
    <m/>
    <n v="0"/>
    <m/>
    <m/>
    <m/>
    <m/>
    <m/>
  </r>
  <r>
    <s v="第一批√"/>
    <x v="0"/>
    <d v="2023-01-10T00:00:00"/>
    <s v="佛山世亚精密金属有限公司"/>
    <s v="Foshan Seah Precision Metal Co.,Ltd."/>
    <s v="外商投资企业"/>
    <s v="佛山世亚精密金属有限公司"/>
    <s v="Foshan Seah Precision Metal Co.,Ltd."/>
    <s v="外商投资企业"/>
    <s v="否"/>
    <s v="否"/>
    <m/>
    <m/>
    <m/>
    <s v="制造Manufacturing"/>
    <n v="8762"/>
    <s v="5000万元（含）至1亿元"/>
    <m/>
    <m/>
    <m/>
    <s v="国富集团内部"/>
    <x v="0"/>
    <x v="0"/>
    <m/>
    <m/>
    <m/>
    <s v="国富会计所广东分所/佛山分所"/>
    <s v="刘方权"/>
    <m/>
    <x v="0"/>
    <s v="老客户老业务"/>
    <s v="审计"/>
    <s v="内地企业境外投资审计业务"/>
    <s v="2022年法定审计"/>
    <x v="0"/>
    <s v="佛山"/>
    <m/>
    <m/>
    <m/>
    <m/>
    <s v="国富会计所"/>
    <s v="广东分所/佛山分所"/>
    <s v="刘方权"/>
    <m/>
    <m/>
    <n v="18867.924528301886"/>
    <n v="20000"/>
    <m/>
    <m/>
    <d v="2023-01-10T00:00:00"/>
    <m/>
    <n v="18867.924528301886"/>
    <m/>
    <n v="20000"/>
    <s v="否"/>
    <m/>
    <m/>
    <m/>
    <m/>
    <x v="1"/>
    <m/>
    <d v="2023-03-21T00:00:00"/>
    <n v="2023"/>
    <n v="20000"/>
    <m/>
    <n v="0"/>
    <m/>
    <m/>
    <m/>
    <m/>
    <m/>
  </r>
  <r>
    <s v="第一批√"/>
    <x v="0"/>
    <d v="2023-01-08T00:00:00"/>
    <s v="佛山广贸陶磁有限公司"/>
    <s v="Foshan Guangmao Ceramic Magnetic Co., Ltd"/>
    <s v="外商投资企业"/>
    <s v="佛山广贸陶磁有限公司"/>
    <s v="Foshan Guangmao Ceramic Magnetic Co., Ltd"/>
    <s v="外商投资企业"/>
    <s v="否"/>
    <s v="否"/>
    <m/>
    <m/>
    <m/>
    <s v="零售Retail"/>
    <n v="800"/>
    <s v="500万元（含）至1000万元"/>
    <m/>
    <m/>
    <m/>
    <s v="国富集团内部"/>
    <x v="0"/>
    <x v="0"/>
    <m/>
    <m/>
    <m/>
    <s v="国富会计所广东分所/佛山分所"/>
    <s v="刘方权"/>
    <m/>
    <x v="0"/>
    <s v="老客户老业务"/>
    <s v="审计"/>
    <s v="内地企业境外投资审计业务"/>
    <s v="2022年法定审计"/>
    <x v="0"/>
    <s v="佛山"/>
    <m/>
    <m/>
    <m/>
    <m/>
    <s v="国富会计所"/>
    <s v="广东分所/佛山分所"/>
    <s v="刘方权"/>
    <m/>
    <m/>
    <n v="14150.943396226414"/>
    <n v="15000"/>
    <m/>
    <m/>
    <d v="2023-01-08T00:00:00"/>
    <m/>
    <n v="14150.943396226414"/>
    <m/>
    <n v="15000"/>
    <s v="否"/>
    <m/>
    <m/>
    <m/>
    <m/>
    <x v="1"/>
    <m/>
    <d v="2023-02-17T00:00:00"/>
    <n v="2023"/>
    <n v="15000"/>
    <m/>
    <n v="0"/>
    <m/>
    <m/>
    <m/>
    <m/>
    <m/>
  </r>
  <r>
    <s v="第一批√"/>
    <x v="0"/>
    <d v="2022-12-12T00:00:00"/>
    <s v="佛山毅朗商业有限公司"/>
    <s v="Foshan Yilang Commercial Co., Ltd"/>
    <s v="外商投资企业"/>
    <s v="佛山毅朗商业有限公司"/>
    <s v="Foshan Yilang Commercial Co., Ltd"/>
    <s v="外商投资企业"/>
    <s v="否"/>
    <s v="否"/>
    <m/>
    <m/>
    <m/>
    <s v="零售Retail"/>
    <n v="125222"/>
    <s v="7.3亿元（含）至36.5亿元（5亿美元）"/>
    <m/>
    <m/>
    <m/>
    <s v="国富集团内部"/>
    <x v="0"/>
    <x v="0"/>
    <m/>
    <m/>
    <m/>
    <s v="国富会计所广东分所/佛山分所"/>
    <s v="刘方权"/>
    <m/>
    <x v="0"/>
    <s v="老客户老业务"/>
    <s v="审计"/>
    <s v="内地企业境外投资审计业务"/>
    <s v="2022年法定审计"/>
    <x v="0"/>
    <s v="佛山"/>
    <m/>
    <m/>
    <m/>
    <m/>
    <s v="国富会计所"/>
    <s v="广东分所/佛山分所"/>
    <s v="刘方权"/>
    <m/>
    <m/>
    <n v="43396.226415094337"/>
    <n v="46000"/>
    <m/>
    <m/>
    <d v="2022-12-12T00:00:00"/>
    <m/>
    <n v="43396.226415094337"/>
    <m/>
    <n v="46000"/>
    <s v="否"/>
    <m/>
    <m/>
    <m/>
    <m/>
    <x v="1"/>
    <m/>
    <d v="2023-03-10T00:00:00"/>
    <n v="2023"/>
    <n v="46000"/>
    <m/>
    <n v="0"/>
    <m/>
    <m/>
    <m/>
    <m/>
    <m/>
  </r>
  <r>
    <s v="第一批√"/>
    <x v="0"/>
    <d v="2022-12-12T00:00:00"/>
    <s v="佛山市翡冷翠奥莱商业地产有限公司"/>
    <s v="Foshan Feilong Cui'aole Commercial Real Estate Co., Ltd"/>
    <s v="外商投资企业"/>
    <s v="佛山市翡冷翠奥莱商业地产有限公司"/>
    <s v="Foshan Feilong Cui'aole Commercial Real Estate Co., Ltd"/>
    <s v="外商投资企业"/>
    <s v="否"/>
    <s v="否"/>
    <m/>
    <m/>
    <m/>
    <s v="房地产Real Estate"/>
    <n v="8012.65"/>
    <s v="5000万元（含）至1亿元"/>
    <m/>
    <m/>
    <m/>
    <s v="国富集团内部"/>
    <x v="0"/>
    <x v="0"/>
    <m/>
    <m/>
    <m/>
    <s v="国富会计所广东分所/佛山分所"/>
    <s v="刘方权"/>
    <m/>
    <x v="0"/>
    <s v="新客户新业务"/>
    <s v="审计"/>
    <s v="内地企业境外投资审计业务"/>
    <s v="2022年法定审计"/>
    <x v="0"/>
    <s v="佛山"/>
    <m/>
    <m/>
    <m/>
    <m/>
    <s v="国富会计所"/>
    <s v="广东分所/佛山分所"/>
    <s v="刘方权"/>
    <m/>
    <m/>
    <n v="16981.132075471698"/>
    <n v="18000"/>
    <m/>
    <m/>
    <d v="2022-12-12T00:00:00"/>
    <m/>
    <n v="16981.132075471698"/>
    <m/>
    <n v="18000"/>
    <s v="否"/>
    <m/>
    <m/>
    <m/>
    <m/>
    <x v="1"/>
    <m/>
    <d v="2023-03-10T00:00:00"/>
    <n v="2023"/>
    <n v="18000"/>
    <m/>
    <n v="0"/>
    <m/>
    <m/>
    <m/>
    <m/>
    <m/>
  </r>
  <r>
    <s v="第一批√"/>
    <x v="0"/>
    <d v="2023-03-13T00:00:00"/>
    <s v="广东溢达纺织有限公司"/>
    <s v="Guangdong Esquel Textile Co., Ltd."/>
    <s v="外商投资企业"/>
    <s v="广东溢达纺织有限公司"/>
    <s v="Guangdong Esquel Textile Co., Ltd."/>
    <s v="外商投资企业"/>
    <s v="是"/>
    <s v="否"/>
    <m/>
    <m/>
    <m/>
    <s v="纺织业Textile"/>
    <n v="404484.99"/>
    <s v="7.3亿元（含）至36.5亿元（5亿美元）"/>
    <m/>
    <m/>
    <m/>
    <s v="国富集团内部"/>
    <x v="0"/>
    <x v="0"/>
    <m/>
    <m/>
    <m/>
    <s v="国富会计所广东分所/佛山分所"/>
    <s v="刘方权"/>
    <m/>
    <x v="0"/>
    <s v="老客户老业务"/>
    <s v="审计"/>
    <s v="内地企业境外投资审计业务"/>
    <s v="2022年法定审计"/>
    <x v="0"/>
    <s v="佛山"/>
    <m/>
    <m/>
    <m/>
    <m/>
    <s v="国富会计所"/>
    <s v="广东分所/佛山分所"/>
    <s v="刘方权"/>
    <m/>
    <m/>
    <n v="283018.86792452831"/>
    <n v="300000"/>
    <m/>
    <m/>
    <d v="2023-03-13T00:00:00"/>
    <m/>
    <n v="283018.86792452831"/>
    <m/>
    <n v="300000"/>
    <s v="否"/>
    <m/>
    <m/>
    <m/>
    <m/>
    <x v="1"/>
    <m/>
    <d v="2023-04-18T00:00:00"/>
    <n v="2023"/>
    <n v="300000"/>
    <m/>
    <n v="0"/>
    <m/>
    <m/>
    <m/>
    <m/>
    <m/>
  </r>
  <r>
    <s v="第一批√"/>
    <x v="0"/>
    <d v="2023-02-06T00:00:00"/>
    <s v="佛山惠福科创有限公司"/>
    <s v="Foshan Huifu Chemical Co.,Ltd."/>
    <s v="外商投资企业"/>
    <s v="佛山惠福科创有限公司"/>
    <s v="Foshan Huifu Chemical Co.,Ltd."/>
    <s v="外商投资企业"/>
    <s v="是"/>
    <s v="否"/>
    <m/>
    <m/>
    <m/>
    <s v="制造Manufacturing"/>
    <n v="56020"/>
    <s v="3.65亿元（含）至7.3亿元（1亿美元）"/>
    <m/>
    <m/>
    <m/>
    <s v="国富集团内部"/>
    <x v="0"/>
    <x v="0"/>
    <m/>
    <m/>
    <m/>
    <s v="国富会计所广东分所/佛山分所"/>
    <s v="刘方权"/>
    <m/>
    <x v="0"/>
    <s v="老客户老业务"/>
    <s v="审计"/>
    <s v="内地企业境外投资审计业务"/>
    <s v="2022年法定审计"/>
    <x v="0"/>
    <s v="佛山"/>
    <m/>
    <m/>
    <m/>
    <m/>
    <s v="国富会计所"/>
    <s v="广东分所/佛山分所"/>
    <s v="刘方权"/>
    <m/>
    <m/>
    <n v="28301.886792452828"/>
    <n v="30000"/>
    <m/>
    <m/>
    <d v="2023-02-06T00:00:00"/>
    <m/>
    <n v="28301.886792452828"/>
    <m/>
    <n v="30000"/>
    <s v="否"/>
    <m/>
    <m/>
    <m/>
    <m/>
    <x v="1"/>
    <m/>
    <d v="2023-03-10T00:00:00"/>
    <n v="2023"/>
    <n v="30000"/>
    <m/>
    <n v="0"/>
    <m/>
    <m/>
    <m/>
    <m/>
    <m/>
  </r>
  <r>
    <s v="第一批√"/>
    <x v="0"/>
    <d v="2023-03-13T00:00:00"/>
    <s v="广东十如仕纺织科技有限公司"/>
    <s v="Guangdong Shirushi Textile Technology Co., Ltd"/>
    <s v="外商投资企业"/>
    <s v="广东十如仕纺织科技有限公司"/>
    <s v="Guangdong Shirushi Textile Technology Co., Ltd"/>
    <s v="外商投资企业"/>
    <s v="是"/>
    <s v="否"/>
    <m/>
    <m/>
    <m/>
    <s v="纺织业Textile"/>
    <n v="441.24"/>
    <s v="低于500万元"/>
    <m/>
    <m/>
    <m/>
    <s v="国富集团内部"/>
    <x v="0"/>
    <x v="0"/>
    <m/>
    <m/>
    <m/>
    <s v="国富会计所广东分所/佛山分所"/>
    <s v="刘方权"/>
    <m/>
    <x v="0"/>
    <s v="新客户新业务"/>
    <s v="审计"/>
    <s v="内地企业境外投资审计业务"/>
    <s v="2022年法定审计"/>
    <x v="0"/>
    <s v="佛山"/>
    <m/>
    <m/>
    <m/>
    <m/>
    <s v="国富会计所"/>
    <s v="广东分所/佛山分所"/>
    <s v="刘方权"/>
    <m/>
    <m/>
    <n v="9433.9622641509432"/>
    <n v="10000"/>
    <m/>
    <m/>
    <d v="2023-03-13T00:00:00"/>
    <m/>
    <n v="9433.9622641509432"/>
    <m/>
    <n v="10000"/>
    <s v="否"/>
    <m/>
    <m/>
    <m/>
    <m/>
    <x v="1"/>
    <m/>
    <d v="2023-04-18T00:00:00"/>
    <n v="2023"/>
    <n v="10000"/>
    <m/>
    <n v="0"/>
    <m/>
    <m/>
    <m/>
    <m/>
    <m/>
  </r>
  <r>
    <s v="第一批√"/>
    <x v="0"/>
    <d v="2023-03-13T00:00:00"/>
    <s v="广东溢派纺织科技有限公司"/>
    <s v="Guangdong Yipai Textile Technology Co., Ltd"/>
    <s v="外商投资企业"/>
    <s v="广东溢派纺织科技有限公司"/>
    <s v="Guangdong Yipai Textile Technology Co., Ltd"/>
    <s v="外商投资企业"/>
    <s v="是"/>
    <s v="否"/>
    <m/>
    <m/>
    <m/>
    <s v="纺织业Textile"/>
    <n v="122.59"/>
    <s v="低于500万元"/>
    <m/>
    <m/>
    <m/>
    <s v="国富集团内部"/>
    <x v="0"/>
    <x v="0"/>
    <m/>
    <m/>
    <m/>
    <s v="国富会计所广东分所/佛山分所"/>
    <s v="刘方权"/>
    <m/>
    <x v="0"/>
    <s v="新客户新业务"/>
    <s v="审计"/>
    <s v="内地企业境外投资审计业务"/>
    <s v="2022年法定审计"/>
    <x v="0"/>
    <s v="佛山"/>
    <m/>
    <m/>
    <m/>
    <m/>
    <s v="国富会计所"/>
    <s v="广东分所/佛山分所"/>
    <s v="刘方权"/>
    <m/>
    <m/>
    <n v="9433.9622641509432"/>
    <n v="10000"/>
    <m/>
    <m/>
    <d v="2023-03-13T00:00:00"/>
    <m/>
    <n v="9433.9622641509432"/>
    <m/>
    <n v="10000"/>
    <s v="否"/>
    <m/>
    <m/>
    <m/>
    <m/>
    <x v="1"/>
    <m/>
    <d v="2023-04-18T00:00:00"/>
    <n v="2023"/>
    <n v="10000"/>
    <m/>
    <n v="0"/>
    <m/>
    <m/>
    <m/>
    <m/>
    <m/>
  </r>
  <r>
    <s v="第一批√"/>
    <x v="0"/>
    <d v="2023-02-22T00:00:00"/>
    <s v="伽玛卫生消毒用品（佛山）有限公司"/>
    <s v="Gamma Sanitary Disinfection Products (Foshan) Co., Ltd"/>
    <s v="外商投资企业"/>
    <s v="伽玛卫生消毒用品（佛山）有限公司"/>
    <s v="Gamma Sanitary Disinfection Products (Foshan) Co., Ltd"/>
    <s v="外商投资企业"/>
    <s v="否"/>
    <s v="否"/>
    <m/>
    <m/>
    <m/>
    <s v="零售Retail"/>
    <n v="4891.6899999999996"/>
    <s v="1000万元（含）至5000万元"/>
    <m/>
    <m/>
    <m/>
    <s v="国富集团内部"/>
    <x v="0"/>
    <x v="0"/>
    <m/>
    <m/>
    <m/>
    <s v="国富会计所广东分所/佛山分所"/>
    <s v="刘方权"/>
    <m/>
    <x v="0"/>
    <s v="老客户老业务"/>
    <s v="审计"/>
    <s v="内地企业境外投资审计业务"/>
    <s v="2022年法定审计"/>
    <x v="0"/>
    <s v="佛山"/>
    <m/>
    <m/>
    <m/>
    <m/>
    <s v="国富会计所"/>
    <s v="广东分所/佛山分所"/>
    <s v="刘方权"/>
    <m/>
    <m/>
    <n v="20754.716981132075"/>
    <n v="22000"/>
    <m/>
    <m/>
    <d v="2023-02-22T00:00:00"/>
    <m/>
    <n v="20754.716981132075"/>
    <m/>
    <n v="22000"/>
    <s v="否"/>
    <m/>
    <m/>
    <m/>
    <m/>
    <x v="1"/>
    <m/>
    <d v="2023-03-10T00:00:00"/>
    <n v="2023"/>
    <n v="22000"/>
    <m/>
    <n v="0"/>
    <m/>
    <m/>
    <m/>
    <m/>
    <m/>
  </r>
  <r>
    <s v="第一批√"/>
    <x v="0"/>
    <d v="2023-12-04T00:00:00"/>
    <s v="佛山市尼罗建材有限公司"/>
    <s v="Foshan Niro Ceramic Building Material Co.,Ltd."/>
    <s v="外商投资企业"/>
    <s v="佛山市尼罗建材有限公司"/>
    <s v="Foshan Niro Ceramic Building Material Co.,Ltd."/>
    <s v="外商投资企业"/>
    <s v="是"/>
    <s v="否"/>
    <m/>
    <m/>
    <m/>
    <s v="建筑Construction"/>
    <n v="14904.47"/>
    <s v="1亿元（含）至3.65亿元（5000万美元）"/>
    <m/>
    <m/>
    <m/>
    <s v="国富集团内部"/>
    <x v="0"/>
    <x v="0"/>
    <m/>
    <m/>
    <m/>
    <s v="国富会计所广东分所/佛山分所"/>
    <s v="刘方权"/>
    <m/>
    <x v="0"/>
    <s v="老客户老业务"/>
    <s v="审计"/>
    <s v="内地企业境外投资审计业务"/>
    <s v="2023年IFRS审计支持，合作方境外所出具报告"/>
    <x v="0"/>
    <s v="佛山"/>
    <m/>
    <m/>
    <m/>
    <m/>
    <s v="国富会计所"/>
    <s v="广东分所/佛山分所"/>
    <s v="刘方权"/>
    <m/>
    <m/>
    <n v="103773.58490566038"/>
    <n v="110000"/>
    <m/>
    <m/>
    <d v="2023-12-04T00:00:00"/>
    <s v="合同未标明日期，用系统登记日期"/>
    <n v="103773.58490566038"/>
    <m/>
    <n v="110000"/>
    <s v="否"/>
    <m/>
    <m/>
    <m/>
    <m/>
    <x v="2"/>
    <m/>
    <m/>
    <n v="2024"/>
    <n v="110000"/>
    <m/>
    <n v="0"/>
    <m/>
    <m/>
    <m/>
    <m/>
    <s v="2025年度报备时未报给财政部"/>
  </r>
  <r>
    <s v="第一批√"/>
    <x v="2"/>
    <d v="2023-09-25T00:00:00"/>
    <s v="恩坦华汽车零部件（镇江）有限公司"/>
    <s v="Inteva Products Zhenjiang Co., Ltd."/>
    <s v="外商投资企业"/>
    <s v="恩坦华汽车零部件（镇江）有限公司"/>
    <s v="Inteva Products Zhenjiang Co., Ltd."/>
    <s v="外商投资企业"/>
    <s v="否"/>
    <s v="否"/>
    <m/>
    <m/>
    <m/>
    <s v="汽车Automibles "/>
    <n v="95844"/>
    <s v="7.3亿元（含）至36.5亿元（5亿美元）"/>
    <m/>
    <m/>
    <m/>
    <s v="Crowe Global"/>
    <x v="3"/>
    <x v="3"/>
    <m/>
    <m/>
    <m/>
    <m/>
    <m/>
    <m/>
    <x v="0"/>
    <s v="老客户老业务"/>
    <s v="审计"/>
    <s v="其他境外审计业务"/>
    <s v="2023年美国会计准则审计，根据美国所指令编制底稿，无需出具报告"/>
    <x v="0"/>
    <s v="江苏镇江"/>
    <m/>
    <m/>
    <m/>
    <m/>
    <s v="国富会计所"/>
    <s v="上海分所"/>
    <s v="许丽英"/>
    <s v="许丽英"/>
    <m/>
    <n v="215180"/>
    <n v="228090.80000000002"/>
    <m/>
    <m/>
    <d v="2023-09-25T00:00:00"/>
    <m/>
    <n v="215180"/>
    <m/>
    <n v="228090.80000000002"/>
    <s v="否"/>
    <m/>
    <m/>
    <m/>
    <m/>
    <x v="2"/>
    <m/>
    <m/>
    <n v="2024"/>
    <n v="228090.80000000002"/>
    <m/>
    <n v="0"/>
    <m/>
    <m/>
    <m/>
    <m/>
    <m/>
  </r>
  <r>
    <s v="第一批√"/>
    <x v="2"/>
    <d v="2023-09-18T00:00:00"/>
    <s v="上海恩坦华汽车门系统有限公司"/>
    <s v="Shanghai Inteva Automotive Door Systems Co., Ltd. "/>
    <s v="外商投资企业"/>
    <s v="上海恩坦华汽车门系统有限公司"/>
    <s v="Shanghai Inteva Automotive Door Systems Co., Ltd. "/>
    <s v="外商投资企业"/>
    <s v="否"/>
    <s v="否"/>
    <m/>
    <m/>
    <m/>
    <s v="汽车Automibles "/>
    <n v="87735"/>
    <s v="7.3亿元（含）至36.5亿元（5亿美元）"/>
    <m/>
    <m/>
    <m/>
    <s v="Crowe Global"/>
    <x v="3"/>
    <x v="3"/>
    <m/>
    <m/>
    <m/>
    <m/>
    <m/>
    <m/>
    <x v="0"/>
    <s v="老客户老业务"/>
    <s v="审计"/>
    <s v="其他境外审计业务"/>
    <s v="2023年美国会计准则审计，根据美国所指令编制底稿，无需出具报告"/>
    <x v="0"/>
    <s v="上海"/>
    <m/>
    <m/>
    <m/>
    <m/>
    <s v="国富会计所"/>
    <s v="上海分所"/>
    <s v="许丽英"/>
    <s v="许丽英"/>
    <m/>
    <n v="211660.37735849054"/>
    <n v="224360"/>
    <m/>
    <m/>
    <d v="2023-09-18T00:00:00"/>
    <s v="合同未标明日期，用系统登记日期"/>
    <n v="211660.37735849054"/>
    <m/>
    <n v="224360"/>
    <s v="否"/>
    <m/>
    <m/>
    <m/>
    <m/>
    <x v="2"/>
    <m/>
    <m/>
    <n v="2024"/>
    <n v="224360"/>
    <m/>
    <n v="0"/>
    <m/>
    <m/>
    <m/>
    <m/>
    <m/>
  </r>
  <r>
    <s v="第一批√"/>
    <x v="2"/>
    <d v="2023-01-01T00:00:00"/>
    <s v="北京中盛浩宇文化传播有限公司"/>
    <s v=" Beijing Vast Universe Culture Communication Co., Ltd."/>
    <s v="外商投资企业"/>
    <s v="北京中盛浩宇文化传播有限公司"/>
    <s v=" Beijing Vast Universe Culture Communication Co., Ltd."/>
    <s v="外商投资企业"/>
    <s v="否"/>
    <s v="否"/>
    <m/>
    <m/>
    <m/>
    <s v="专业服务Professional Services"/>
    <n v="426"/>
    <s v="低于500万元"/>
    <m/>
    <m/>
    <m/>
    <s v="Crowe Global"/>
    <x v="6"/>
    <x v="6"/>
    <s v=" mabeline.wong "/>
    <m/>
    <s v="mabeline.wong@crowe.sg "/>
    <m/>
    <m/>
    <m/>
    <x v="0"/>
    <s v="老客户老业务"/>
    <s v="审计"/>
    <s v="其他境外审计业务"/>
    <s v="2022年报审计"/>
    <x v="0"/>
    <s v="北京"/>
    <m/>
    <m/>
    <m/>
    <m/>
    <s v="国富会计所"/>
    <s v="北京执业中心"/>
    <s v="佟锐"/>
    <s v="佟锐"/>
    <m/>
    <n v="47169.811320754714"/>
    <n v="50000"/>
    <m/>
    <m/>
    <d v="2023-01-01T00:00:00"/>
    <s v="合同未标明日期"/>
    <n v="47169.811320754714"/>
    <m/>
    <n v="50000"/>
    <s v="否"/>
    <m/>
    <m/>
    <m/>
    <m/>
    <x v="1"/>
    <m/>
    <d v="2023-02-25T00:00:00"/>
    <n v="2023"/>
    <n v="50000"/>
    <m/>
    <n v="0"/>
    <m/>
    <m/>
    <s v="LC"/>
    <m/>
    <m/>
  </r>
  <r>
    <s v="第一批√"/>
    <x v="2"/>
    <d v="2023-01-01T00:00:00"/>
    <s v="天阶云台万润（修武）房地产开发有限公司"/>
    <s v="Tianjie Yuntai WanRun (Xiuwu) Property Development Co., Ltd"/>
    <s v="外商投资企业"/>
    <s v="天阶云台万润（修武）房地产开发有限公司"/>
    <s v="Tianjie Yuntai WanRun (Xiuwu) Property Development Co., Ltd"/>
    <s v="外商投资企业"/>
    <s v="否"/>
    <s v="否"/>
    <m/>
    <m/>
    <s v="未知收入"/>
    <s v="房地产Real Estate"/>
    <n v="0"/>
    <s v="低于500万元"/>
    <m/>
    <m/>
    <m/>
    <s v="Crowe Global"/>
    <x v="6"/>
    <x v="6"/>
    <m/>
    <m/>
    <m/>
    <m/>
    <m/>
    <m/>
    <x v="0"/>
    <s v="老客户老业务"/>
    <s v="审计"/>
    <s v="其他境外审计业务"/>
    <s v="2022年报审计"/>
    <x v="0"/>
    <s v="河北"/>
    <m/>
    <m/>
    <m/>
    <m/>
    <s v="国富会计所"/>
    <s v="北京执业中心"/>
    <s v="佟锐"/>
    <s v="佟锐"/>
    <m/>
    <n v="15000"/>
    <n v="15900"/>
    <m/>
    <m/>
    <d v="2023-01-01T00:00:00"/>
    <s v="合同未标明日期"/>
    <n v="15000"/>
    <m/>
    <n v="15900"/>
    <s v="否"/>
    <m/>
    <m/>
    <m/>
    <m/>
    <x v="1"/>
    <m/>
    <d v="2023-02-25T00:00:00"/>
    <n v="2023"/>
    <n v="15900"/>
    <m/>
    <n v="0"/>
    <m/>
    <m/>
    <s v="LC"/>
    <m/>
    <m/>
  </r>
  <r>
    <s v="第一批√"/>
    <x v="2"/>
    <d v="2022-12-26T00:00:00"/>
    <s v="世界动物保护协会（英国）北京代表处"/>
    <s v="World Animal Protection Association (UK) Beijing Representative Office"/>
    <s v="外资代表处"/>
    <s v="世界动物保护协会（英国）北京代表处"/>
    <s v="World Animal Protection Association (UK) Beijing Representative Office"/>
    <s v="外资代表处"/>
    <s v="否"/>
    <s v="否"/>
    <m/>
    <m/>
    <m/>
    <s v="非盈利及慈善机构Not for Profit/Charities"/>
    <n v="883.5"/>
    <s v="500万元（含）至1000万元"/>
    <m/>
    <m/>
    <m/>
    <s v="Crowe Global"/>
    <x v="1"/>
    <x v="1"/>
    <m/>
    <m/>
    <m/>
    <m/>
    <m/>
    <m/>
    <x v="0"/>
    <s v="老客户老业务"/>
    <s v="审计"/>
    <s v="其他境外审计业务"/>
    <s v="2022年报审计"/>
    <x v="0"/>
    <s v="北京"/>
    <m/>
    <m/>
    <m/>
    <m/>
    <s v="国富会计所"/>
    <s v="北京执业中心"/>
    <s v="佟锐"/>
    <s v="佟锐"/>
    <m/>
    <n v="28301.886792452828"/>
    <n v="30000"/>
    <m/>
    <m/>
    <d v="2022-12-26T00:00:00"/>
    <s v="合同未标明日期，用系统登记日期"/>
    <n v="28301.886792452828"/>
    <n v="1800"/>
    <n v="31800"/>
    <s v="否"/>
    <m/>
    <m/>
    <m/>
    <m/>
    <x v="1"/>
    <m/>
    <d v="2023-01-25T00:00:00"/>
    <n v="2023"/>
    <n v="31800"/>
    <m/>
    <n v="0"/>
    <m/>
    <m/>
    <s v="LC"/>
    <m/>
    <m/>
  </r>
  <r>
    <s v="第一批√"/>
    <x v="2"/>
    <d v="2023-01-01T00:00:00"/>
    <s v="因福来科技（深圳）有限公司"/>
    <s v="Infoline Technology (Shenzhen) Co., Ltd"/>
    <s v="外商投资企业"/>
    <s v="因福来科技（深圳）有限公司"/>
    <s v="Infoline Technology (Shenzhen) Co., Ltd"/>
    <s v="外商投资企业"/>
    <s v="否"/>
    <s v="否"/>
    <m/>
    <m/>
    <m/>
    <s v="科技与通讯Technology &amp; Telecommunications"/>
    <n v="1663.3"/>
    <s v="1000万元（含）至5000万元"/>
    <m/>
    <m/>
    <m/>
    <s v="Crowe Global"/>
    <x v="7"/>
    <x v="7"/>
    <m/>
    <m/>
    <m/>
    <m/>
    <m/>
    <m/>
    <x v="0"/>
    <s v="老客户老业务"/>
    <s v="审计"/>
    <s v="其他境外审计业务"/>
    <s v="2022年报审计"/>
    <x v="0"/>
    <s v="深圳"/>
    <m/>
    <m/>
    <m/>
    <m/>
    <s v="国富会计所"/>
    <s v="北京执业中心"/>
    <s v="佟锐"/>
    <s v="佟锐"/>
    <m/>
    <n v="60000"/>
    <n v="63600"/>
    <m/>
    <m/>
    <d v="2023-01-10T00:00:00"/>
    <s v="系统登记日期"/>
    <n v="60000"/>
    <m/>
    <n v="63600"/>
    <s v="否"/>
    <m/>
    <m/>
    <m/>
    <m/>
    <x v="1"/>
    <m/>
    <d v="2023-03-10T00:00:00"/>
    <n v="2023"/>
    <n v="63600"/>
    <m/>
    <n v="0"/>
    <m/>
    <m/>
    <s v="LC"/>
    <m/>
    <m/>
  </r>
  <r>
    <s v="第一批√"/>
    <x v="2"/>
    <d v="2023-01-01T00:00:00"/>
    <s v="河北蒙特费罗导轨有限公司"/>
    <s v="Hebei Monteferro Guide Rails Co., Ltd."/>
    <s v="外商投资企业"/>
    <s v="河北蒙特费罗导轨有限公司"/>
    <s v="Hebei Monteferro Guide Rails Co., Ltd."/>
    <s v="外商投资企业"/>
    <s v="否"/>
    <s v="否"/>
    <m/>
    <m/>
    <m/>
    <s v="制造Manufacturing"/>
    <n v="16844"/>
    <s v="1亿元（含）至3.65亿元（5000万美元）"/>
    <m/>
    <m/>
    <m/>
    <s v="Crowe Global"/>
    <x v="8"/>
    <x v="8"/>
    <s v="Giovanni Paschero "/>
    <m/>
    <s v="g.paschero@crowebompani.it"/>
    <m/>
    <m/>
    <m/>
    <x v="0"/>
    <s v="老客户老业务"/>
    <s v="审计"/>
    <s v="其他境外审计业务"/>
    <s v="2022年报审计"/>
    <x v="0"/>
    <s v="沧州"/>
    <m/>
    <m/>
    <m/>
    <m/>
    <s v="国富会计所"/>
    <s v="北京执业中心"/>
    <s v="佟锐"/>
    <s v="佟锐"/>
    <m/>
    <n v="47169.811320754714"/>
    <n v="50000"/>
    <m/>
    <m/>
    <d v="2023-03-30T00:00:00"/>
    <s v="合同未标明日期，用系统登记日期"/>
    <n v="47169.811320754714"/>
    <m/>
    <n v="50000"/>
    <s v="否"/>
    <m/>
    <m/>
    <m/>
    <m/>
    <x v="1"/>
    <m/>
    <d v="2023-04-15T00:00:00"/>
    <n v="2023"/>
    <n v="50000"/>
    <m/>
    <n v="0"/>
    <m/>
    <m/>
    <s v="LC"/>
    <m/>
    <m/>
  </r>
  <r>
    <s v="第一批√"/>
    <x v="0"/>
    <d v="2023-01-01T00:00:00"/>
    <s v="北京福泰克环保科技有限公司"/>
    <s v="Beijing Fuel Tech Environmental Technologies Co., Ltd."/>
    <s v="外商投资企业"/>
    <s v="北京福泰克环保科技有限公司"/>
    <s v="Beijing Fuel Tech Environmental Technologies Co., Ltd."/>
    <s v="外商投资企业"/>
    <s v="否"/>
    <s v="否"/>
    <m/>
    <m/>
    <m/>
    <s v="制造Manufacturing"/>
    <n v="2"/>
    <s v="低于500万元"/>
    <m/>
    <m/>
    <m/>
    <s v="国富集团内部"/>
    <x v="0"/>
    <x v="0"/>
    <m/>
    <m/>
    <m/>
    <s v="国富会计所北京执业中心"/>
    <s v="佟锐"/>
    <s v="王佳佳延续业务"/>
    <x v="0"/>
    <s v="老客户老业务"/>
    <s v="审计"/>
    <s v="其他境外审计业务"/>
    <s v="2022年报审计"/>
    <x v="0"/>
    <s v="北京"/>
    <m/>
    <m/>
    <m/>
    <m/>
    <s v="国富会计所"/>
    <s v="北京执业中心"/>
    <s v="佟锐"/>
    <s v="佟锐"/>
    <m/>
    <n v="25000"/>
    <n v="26500"/>
    <m/>
    <m/>
    <d v="2023-03-30T00:00:00"/>
    <s v="系统登记日期"/>
    <n v="25000"/>
    <m/>
    <n v="26500"/>
    <s v="否"/>
    <m/>
    <m/>
    <m/>
    <m/>
    <x v="1"/>
    <m/>
    <d v="2023-03-15T00:00:00"/>
    <n v="2023"/>
    <n v="26500"/>
    <m/>
    <n v="0"/>
    <m/>
    <m/>
    <s v="LC"/>
    <m/>
    <m/>
  </r>
  <r>
    <s v="第一批√"/>
    <x v="0"/>
    <d v="2023-01-01T00:00:00"/>
    <s v="安比贸易（深圳）有限公司"/>
    <s v="AB Technologies Co., Ltd."/>
    <s v="外商投资企业"/>
    <s v="安比贸易（深圳）有限公司"/>
    <s v="AB Technologies Co., Ltd."/>
    <s v="外商投资企业"/>
    <s v="否"/>
    <s v="否"/>
    <m/>
    <m/>
    <m/>
    <s v="科技与通讯Technology &amp; Telecommunications"/>
    <n v="6880"/>
    <s v="5000万元（含）至1亿元"/>
    <m/>
    <m/>
    <m/>
    <s v="国富集团内部"/>
    <x v="0"/>
    <x v="0"/>
    <m/>
    <m/>
    <m/>
    <s v="国富会计所北京执业中心"/>
    <s v="佟锐"/>
    <s v="王佳佳延续业务"/>
    <x v="0"/>
    <s v="老客户老业务"/>
    <s v="审计"/>
    <s v="其他境外审计业务"/>
    <s v="2022年报审计"/>
    <x v="0"/>
    <s v="深圳"/>
    <m/>
    <m/>
    <m/>
    <m/>
    <s v="国富会计所"/>
    <s v="北京执业中心"/>
    <s v="佟锐"/>
    <s v="佟锐"/>
    <m/>
    <n v="62000"/>
    <n v="65720"/>
    <m/>
    <m/>
    <d v="2023-03-15T00:00:00"/>
    <s v="系统登记日期"/>
    <n v="62000"/>
    <m/>
    <n v="65720"/>
    <s v="否"/>
    <m/>
    <m/>
    <m/>
    <m/>
    <x v="1"/>
    <m/>
    <d v="2023-03-15T00:00:00"/>
    <n v="2023"/>
    <n v="65720"/>
    <m/>
    <n v="0"/>
    <m/>
    <m/>
    <s v="LC"/>
    <m/>
    <m/>
  </r>
  <r>
    <s v="第一批√"/>
    <x v="2"/>
    <d v="2023-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x v="1"/>
    <x v="1"/>
    <s v="Laurence Field "/>
    <s v="International Liaison Partner"/>
    <s v="laurence.field@crowe.co.uk_x000a_+442078427100"/>
    <m/>
    <m/>
    <m/>
    <x v="0"/>
    <s v="老客户老业务"/>
    <s v="审计"/>
    <s v="其他境外审计业务"/>
    <s v="2022年报审计"/>
    <x v="0"/>
    <s v="深圳"/>
    <m/>
    <m/>
    <m/>
    <m/>
    <s v="国富会计所"/>
    <s v="北京执业中心"/>
    <s v="佟锐"/>
    <s v="佟锐"/>
    <m/>
    <n v="35000"/>
    <n v="37100"/>
    <m/>
    <m/>
    <d v="2023-01-01T00:00:00"/>
    <s v="合同未标明日期"/>
    <n v="35000"/>
    <m/>
    <n v="37100"/>
    <s v="否"/>
    <m/>
    <m/>
    <m/>
    <m/>
    <x v="1"/>
    <m/>
    <d v="2023-04-15T00:00:00"/>
    <n v="2023"/>
    <n v="37100"/>
    <m/>
    <n v="0"/>
    <m/>
    <m/>
    <s v="LC"/>
    <m/>
    <m/>
  </r>
  <r>
    <s v="第一批√"/>
    <x v="2"/>
    <d v="2023-01-01T00:00:00"/>
    <s v="天津峰利蒙瑞特实业有限公司"/>
    <s v="Tianjin Fengli Merit Co., Ltd"/>
    <s v="外商投资企业"/>
    <s v="天津峰利蒙瑞特实业有限公司"/>
    <s v="Tianjin Fengli Merit Co., Ltd"/>
    <s v="外商投资企业"/>
    <s v="否"/>
    <s v="否"/>
    <m/>
    <m/>
    <m/>
    <s v="制造Manufacturing"/>
    <n v="25495"/>
    <s v="1亿元（含）至3.65亿元（5000万美元）"/>
    <m/>
    <m/>
    <m/>
    <s v="Crowe Global"/>
    <x v="8"/>
    <x v="8"/>
    <s v="Giovanni Paschero "/>
    <m/>
    <s v="g.paschero@crowebompani.it"/>
    <m/>
    <m/>
    <m/>
    <x v="0"/>
    <s v="老客户老业务"/>
    <s v="审计"/>
    <s v="其他境外审计业务"/>
    <s v="2022年报审计"/>
    <x v="0"/>
    <s v="天津"/>
    <m/>
    <m/>
    <m/>
    <m/>
    <s v="国富会计所"/>
    <s v="北京执业中心"/>
    <s v="佟锐"/>
    <s v="佟锐"/>
    <m/>
    <n v="80188.679245283012"/>
    <n v="85000"/>
    <m/>
    <m/>
    <d v="2023-03-27T00:00:00"/>
    <s v="系统登记日期"/>
    <n v="80188.679245283012"/>
    <m/>
    <n v="85000"/>
    <s v="否"/>
    <m/>
    <m/>
    <m/>
    <m/>
    <x v="1"/>
    <m/>
    <d v="2023-04-15T00:00:00"/>
    <n v="2023"/>
    <n v="85000"/>
    <m/>
    <n v="0"/>
    <m/>
    <m/>
    <s v="LC"/>
    <m/>
    <m/>
  </r>
  <r>
    <s v="第一批√"/>
    <x v="2"/>
    <d v="2023-01-01T00:00:00"/>
    <s v="埃赋隆半导体（上海）有限公司"/>
    <s v="Ampleon Semiconductors (Shanghai) Co., Ltd."/>
    <s v="外商投资企业"/>
    <s v="埃赋隆半导体（上海）有限公司"/>
    <s v="Ampleon Semiconductors (Shanghai) Co., Ltd."/>
    <s v="外商投资企业"/>
    <s v="否"/>
    <s v="否"/>
    <m/>
    <m/>
    <m/>
    <s v="专业服务Professional Services"/>
    <n v="10000"/>
    <s v="1亿元（含）至3.65亿元（5000万美元）"/>
    <m/>
    <m/>
    <m/>
    <s v="Crowe Global"/>
    <x v="9"/>
    <x v="9"/>
    <s v="Hugo Everaerd"/>
    <s v="International Liaison Partner"/>
    <s v="_x000a_h.everaerd@crowefoederer.nl_x000a_+31205646000"/>
    <m/>
    <m/>
    <m/>
    <x v="0"/>
    <s v="老客户老业务"/>
    <s v="财务外包"/>
    <s v="⑦其他"/>
    <s v="2023年财务外包服务：会计，税务"/>
    <x v="0"/>
    <s v="上海"/>
    <m/>
    <m/>
    <m/>
    <m/>
    <s v="咨询公司"/>
    <s v="北京总部"/>
    <s v="沈琳"/>
    <s v="刘胜春"/>
    <m/>
    <n v="441176.83962264151"/>
    <n v="467647.45"/>
    <m/>
    <m/>
    <d v="2023-01-01T00:00:00"/>
    <s v="估计日期"/>
    <n v="441176.83962264151"/>
    <m/>
    <n v="467647.45"/>
    <s v="否"/>
    <m/>
    <m/>
    <m/>
    <m/>
    <x v="1"/>
    <m/>
    <m/>
    <n v="2023"/>
    <n v="467647.45"/>
    <m/>
    <n v="0"/>
    <m/>
    <m/>
    <m/>
    <m/>
    <m/>
  </r>
  <r>
    <s v="第一批√"/>
    <x v="2"/>
    <d v="2023-01-01T00:00:00"/>
    <s v="北京声航软件开发有限公司"/>
    <s v="Beijing SoundHound Software Developmets Co.,Ltd"/>
    <s v="外商投资企业"/>
    <s v="北京声航软件开发有限公司"/>
    <s v="Beijing SoundHound Software Developmets Co.,Ltd"/>
    <s v="外商投资企业"/>
    <s v="否"/>
    <s v="否"/>
    <m/>
    <m/>
    <m/>
    <s v="专业服务Professional Services"/>
    <n v="800"/>
    <s v="500万元（含）至1000万元"/>
    <m/>
    <m/>
    <m/>
    <s v="Crowe Global"/>
    <x v="3"/>
    <x v="3"/>
    <s v="William Brewer"/>
    <s v="International Liaison Partner"/>
    <s v="bill.brewer@crowe.com_x000a_+12163165985"/>
    <m/>
    <m/>
    <m/>
    <x v="0"/>
    <s v="老客户老业务"/>
    <s v="财务外包"/>
    <m/>
    <s v="会计，税务，薪酬"/>
    <x v="0"/>
    <s v="北京"/>
    <m/>
    <m/>
    <m/>
    <m/>
    <s v="咨询公司"/>
    <s v="北京总部"/>
    <s v="沈琳"/>
    <s v="刘胜春"/>
    <m/>
    <n v="305097.45283018867"/>
    <n v="323403.3"/>
    <m/>
    <m/>
    <d v="2023-01-01T00:00:00"/>
    <s v="估计日期"/>
    <n v="305097.45283018867"/>
    <m/>
    <n v="323403.3"/>
    <s v="否"/>
    <m/>
    <m/>
    <m/>
    <m/>
    <x v="1"/>
    <m/>
    <m/>
    <n v="2023"/>
    <n v="323403.3"/>
    <m/>
    <n v="0"/>
    <m/>
    <m/>
    <m/>
    <m/>
    <m/>
  </r>
  <r>
    <s v="第一批√"/>
    <x v="2"/>
    <d v="2023-01-01T00:00:00"/>
    <s v="北京尤尼康环球科技有限公司"/>
    <s v="Beijing UNICOM Global Technology Co. Ltd."/>
    <s v="外商投资企业"/>
    <s v="北京尤尼康环球科技有限公司"/>
    <s v="Beijing UNICOM Global Technology Co. Ltd."/>
    <s v="外商投资企业"/>
    <s v="否"/>
    <s v="否"/>
    <m/>
    <m/>
    <m/>
    <s v="专业服务Professional Services"/>
    <n v="2000"/>
    <s v="1000万元（含）至5000万元"/>
    <m/>
    <m/>
    <m/>
    <s v="Crowe Global"/>
    <x v="3"/>
    <x v="3"/>
    <s v="William Brewer"/>
    <s v="International Liaison Partner"/>
    <s v="bill.brewer@crowe.com_x000a_+12163165985"/>
    <m/>
    <m/>
    <m/>
    <x v="0"/>
    <s v="老客户老业务"/>
    <s v="财务外包"/>
    <m/>
    <s v="2023年财务外包：会计，税务"/>
    <x v="0"/>
    <s v="北京"/>
    <m/>
    <m/>
    <m/>
    <m/>
    <s v="咨询公司"/>
    <s v="北京总部"/>
    <s v="沈琳"/>
    <s v="刘胜春"/>
    <m/>
    <n v="233330.55660377358"/>
    <n v="247330.39"/>
    <m/>
    <m/>
    <d v="2023-01-01T00:00:00"/>
    <s v="估计日期"/>
    <n v="233330.55660377358"/>
    <m/>
    <n v="247330.39"/>
    <s v="否"/>
    <m/>
    <m/>
    <m/>
    <m/>
    <x v="1"/>
    <m/>
    <m/>
    <n v="2023"/>
    <n v="247330.39"/>
    <m/>
    <n v="0"/>
    <m/>
    <m/>
    <m/>
    <m/>
    <m/>
  </r>
  <r>
    <s v="第一批√"/>
    <x v="2"/>
    <d v="2023-01-01T00:00:00"/>
    <s v="贝纳得（济南）清洁技术有限公司"/>
    <s v="Benetech Jinan Clean Tech Co., Ltd"/>
    <s v="外商投资企业"/>
    <s v="贝纳得（济南）清洁技术有限公司"/>
    <s v="Benetech Jinan Clean Tech Co., Ltd"/>
    <s v="外商投资企业"/>
    <s v="否"/>
    <s v="否"/>
    <m/>
    <m/>
    <m/>
    <s v="制造Manufacturing"/>
    <n v="150"/>
    <s v="低于500万元"/>
    <m/>
    <m/>
    <m/>
    <s v="Crowe Global"/>
    <x v="3"/>
    <x v="3"/>
    <s v="William Brewer"/>
    <s v="International Liaison Partner"/>
    <s v="bill.brewer@crowe.com_x000a_+12163165985"/>
    <m/>
    <m/>
    <m/>
    <x v="0"/>
    <s v="老客户老业务"/>
    <s v="财务外包"/>
    <m/>
    <s v="2023年财务外包：会计，税务"/>
    <x v="0"/>
    <s v="济南"/>
    <m/>
    <m/>
    <m/>
    <m/>
    <s v="咨询公司"/>
    <s v="北京总部"/>
    <s v="沈琳"/>
    <s v="刘胜春"/>
    <m/>
    <n v="100477.89"/>
    <n v="106506.56"/>
    <m/>
    <m/>
    <d v="2023-01-01T00:00:00"/>
    <s v="估计日期"/>
    <n v="100477.89"/>
    <m/>
    <n v="106506.56"/>
    <s v="否"/>
    <m/>
    <m/>
    <m/>
    <m/>
    <x v="1"/>
    <m/>
    <m/>
    <n v="2023"/>
    <n v="106506.56"/>
    <m/>
    <n v="0"/>
    <m/>
    <m/>
    <m/>
    <m/>
    <m/>
  </r>
  <r>
    <s v="第一批√"/>
    <x v="2"/>
    <d v="2023-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x v="1"/>
    <x v="1"/>
    <s v="Laurence Field "/>
    <s v="International Liaison Partner"/>
    <s v="laurence.field@crowe.co.uk_x000a_+442078427100"/>
    <m/>
    <m/>
    <m/>
    <x v="0"/>
    <s v="老客户新业务"/>
    <s v="其他"/>
    <s v="⑦其他"/>
    <s v="监事变更"/>
    <x v="0"/>
    <s v="深圳"/>
    <m/>
    <m/>
    <m/>
    <m/>
    <s v="咨询公司"/>
    <s v="北京总部"/>
    <s v="沈琳"/>
    <s v="刘胜春"/>
    <m/>
    <n v="5000"/>
    <n v="5300"/>
    <m/>
    <m/>
    <d v="2023-01-01T00:00:00"/>
    <s v="估计日期"/>
    <n v="5000"/>
    <m/>
    <n v="5300"/>
    <s v="否"/>
    <m/>
    <m/>
    <m/>
    <m/>
    <x v="1"/>
    <m/>
    <m/>
    <n v="2023"/>
    <n v="5300"/>
    <m/>
    <n v="0"/>
    <m/>
    <m/>
    <m/>
    <m/>
    <m/>
  </r>
  <r>
    <s v="第一批√"/>
    <x v="0"/>
    <d v="2023-01-01T00:00:00"/>
    <s v="博移科技（上海）有限公司"/>
    <s v="BOA Technology (Shanghai) Ltd."/>
    <s v="外商投资企业"/>
    <s v="博移科技（上海）有限公司"/>
    <s v="BOA Technology (Shanghai) Ltd."/>
    <s v="外商投资企业"/>
    <s v="否"/>
    <s v="否"/>
    <m/>
    <m/>
    <s v="清算"/>
    <s v="纺织业Textile"/>
    <n v="0"/>
    <s v="低于500万元"/>
    <m/>
    <m/>
    <m/>
    <s v="其他合作单位"/>
    <x v="0"/>
    <x v="0"/>
    <m/>
    <m/>
    <m/>
    <s v="Klaus Chen"/>
    <s v="Klaus Chen"/>
    <m/>
    <x v="0"/>
    <s v="老客户老业务"/>
    <s v="其他"/>
    <m/>
    <s v="海关报关数据协助"/>
    <x v="0"/>
    <s v="上海"/>
    <m/>
    <m/>
    <m/>
    <m/>
    <s v="咨询公司"/>
    <s v="北京总部"/>
    <s v="沈琳"/>
    <s v="刘胜春"/>
    <m/>
    <n v="6043.5283018867922"/>
    <n v="6406.14"/>
    <m/>
    <m/>
    <d v="2023-01-01T00:00:00"/>
    <s v="估计日期"/>
    <n v="6043.5283018867922"/>
    <m/>
    <n v="6406.14"/>
    <s v="否"/>
    <m/>
    <m/>
    <m/>
    <m/>
    <x v="1"/>
    <m/>
    <m/>
    <n v="2023"/>
    <n v="6406.14"/>
    <m/>
    <n v="0"/>
    <m/>
    <m/>
    <m/>
    <m/>
    <m/>
  </r>
  <r>
    <s v="第一批√"/>
    <x v="0"/>
    <d v="2023-01-01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m/>
    <m/>
    <m/>
    <s v="国富集团内部"/>
    <x v="0"/>
    <x v="0"/>
    <m/>
    <m/>
    <m/>
    <s v="咨询公司"/>
    <s v="刘胜春"/>
    <m/>
    <x v="0"/>
    <s v="老客户新业务"/>
    <s v="财务外包"/>
    <m/>
    <s v="会计，税务，薪酬"/>
    <x v="0"/>
    <s v="北京"/>
    <m/>
    <m/>
    <m/>
    <m/>
    <s v="咨询公司"/>
    <s v="北京总部"/>
    <s v="沈琳"/>
    <s v="刘胜春"/>
    <m/>
    <n v="114956.24528301886"/>
    <n v="121853.62"/>
    <m/>
    <m/>
    <d v="2023-01-01T00:00:00"/>
    <s v="估计日期"/>
    <n v="114956.24528301886"/>
    <m/>
    <n v="121853.62"/>
    <s v="否"/>
    <m/>
    <m/>
    <m/>
    <m/>
    <x v="1"/>
    <m/>
    <m/>
    <n v="2023"/>
    <n v="121853.62"/>
    <m/>
    <n v="0"/>
    <m/>
    <m/>
    <m/>
    <m/>
    <m/>
  </r>
  <r>
    <s v="第一批√"/>
    <x v="2"/>
    <d v="2023-01-01T00:00:00"/>
    <s v="巨溪商务信息咨询（上海）有限公司"/>
    <s v="Global Collect Services China Limited"/>
    <s v="外商投资企业"/>
    <s v="巨溪商务信息咨询（上海）有限公司"/>
    <s v="Global Collect Services China Limited"/>
    <s v="外商投资企业"/>
    <s v="否"/>
    <s v="否"/>
    <m/>
    <m/>
    <m/>
    <s v="专业服务Professional Services"/>
    <n v="2000"/>
    <s v="1000万元（含）至5000万元"/>
    <m/>
    <m/>
    <m/>
    <s v="Crowe Global"/>
    <x v="2"/>
    <x v="2"/>
    <s v="Anthony Patrk"/>
    <s v="International Liaison Partner"/>
    <s v="Anthony.Patrk@crowe.com.au_x000a_+61415906680"/>
    <m/>
    <m/>
    <m/>
    <x v="0"/>
    <s v="老客户老业务"/>
    <s v="财务外包"/>
    <m/>
    <s v="2023年财务外包：会计，税务"/>
    <x v="0"/>
    <s v="上海"/>
    <m/>
    <m/>
    <m/>
    <m/>
    <s v="咨询公司"/>
    <s v="北京总部"/>
    <s v="沈琳"/>
    <s v="刘胜春"/>
    <m/>
    <n v="187172.22641509434"/>
    <n v="198402.56"/>
    <m/>
    <m/>
    <d v="2023-01-01T00:00:00"/>
    <s v="估计日期"/>
    <n v="187172.22641509434"/>
    <m/>
    <n v="198402.56"/>
    <s v="否"/>
    <m/>
    <m/>
    <m/>
    <m/>
    <x v="1"/>
    <m/>
    <m/>
    <n v="2023"/>
    <n v="198402.56"/>
    <m/>
    <n v="0"/>
    <m/>
    <m/>
    <m/>
    <m/>
    <m/>
  </r>
  <r>
    <s v="第一批√"/>
    <x v="0"/>
    <d v="2023-01-01T00:00:00"/>
    <s v="齐思工业设计咨询（上海）有限公司"/>
    <s v="TEAMS Design Consulting (Shanghai) Co., Ltd."/>
    <s v="外商投资企业"/>
    <s v="齐思工业设计咨询（上海）有限公司"/>
    <s v="TEAMS Design Consulting (Shanghai) Co., Ltd."/>
    <s v="外商投资企业"/>
    <s v="否"/>
    <s v="否"/>
    <m/>
    <m/>
    <m/>
    <s v="专业服务Professional Services"/>
    <n v="900"/>
    <s v="500万元（含）至1000万元"/>
    <m/>
    <m/>
    <m/>
    <s v="国富集团内部"/>
    <x v="0"/>
    <x v="0"/>
    <m/>
    <m/>
    <m/>
    <s v="咨询公司"/>
    <s v="刘胜春"/>
    <m/>
    <x v="0"/>
    <s v="老客户老业务"/>
    <s v="财务外包"/>
    <m/>
    <s v="2023年财务外包：会计，税务"/>
    <x v="0"/>
    <s v="上海"/>
    <m/>
    <m/>
    <m/>
    <m/>
    <s v="咨询公司"/>
    <s v="北京总部"/>
    <s v="沈琳"/>
    <s v="刘胜春"/>
    <m/>
    <n v="201886.79245283018"/>
    <n v="214000"/>
    <m/>
    <m/>
    <d v="2023-01-01T00:00:00"/>
    <s v="估计日期"/>
    <n v="201886.79245283018"/>
    <m/>
    <n v="214000"/>
    <s v="否"/>
    <m/>
    <m/>
    <m/>
    <m/>
    <x v="1"/>
    <m/>
    <m/>
    <n v="2023"/>
    <n v="214000"/>
    <m/>
    <n v="0"/>
    <m/>
    <m/>
    <m/>
    <m/>
    <m/>
  </r>
  <r>
    <s v="第一批√"/>
    <x v="2"/>
    <d v="2023-01-01T00:00:00"/>
    <s v="数维知识产权咨询（上海）有限责任公司"/>
    <s v="Ebrand Service Shanghai Co., Ltd"/>
    <s v="外商投资企业"/>
    <s v="数维知识产权咨询（上海）有限责任公司"/>
    <s v="Ebrand Service Shanghai Co., Ltd"/>
    <s v="外商投资企业"/>
    <s v="否"/>
    <s v="否"/>
    <m/>
    <m/>
    <m/>
    <s v="专业服务Professional Services"/>
    <n v="100"/>
    <s v="低于500万元"/>
    <m/>
    <m/>
    <m/>
    <s v="Crowe Global"/>
    <x v="10"/>
    <x v="10"/>
    <s v="Andreas Hoffmann"/>
    <s v="Partner"/>
    <s v="hoffmann@crowe-bpg.de_x000a_+492151508464"/>
    <m/>
    <m/>
    <m/>
    <x v="0"/>
    <s v="老客户老业务"/>
    <s v="财务外包"/>
    <m/>
    <s v="2023年财务外包：会计，税务，薪酬"/>
    <x v="0"/>
    <s v="上海"/>
    <m/>
    <m/>
    <m/>
    <m/>
    <s v="咨询公司"/>
    <s v="北京总部"/>
    <s v="沈琳"/>
    <s v="刘胜春"/>
    <m/>
    <n v="10576.179245283018"/>
    <n v="11210.75"/>
    <m/>
    <m/>
    <d v="2023-01-01T00:00:00"/>
    <s v="估计日期"/>
    <n v="10576.179245283018"/>
    <m/>
    <n v="11210.75"/>
    <s v="否"/>
    <m/>
    <m/>
    <m/>
    <m/>
    <x v="1"/>
    <m/>
    <m/>
    <n v="2023"/>
    <n v="11210.75"/>
    <m/>
    <n v="0"/>
    <m/>
    <m/>
    <m/>
    <m/>
    <m/>
  </r>
  <r>
    <s v="第一批√"/>
    <x v="2"/>
    <d v="2023-01-01T00:00:00"/>
    <s v="思澎赛企业管理（上海）有限公司"/>
    <s v="Spencer Stuart Star Enterprise Management Co., Ltd."/>
    <s v="外商投资企业"/>
    <s v="思澎赛企业管理（上海）有限公司"/>
    <s v="Spencer Stuart Star Enterprise Management Co., Ltd."/>
    <s v="外商投资企业"/>
    <s v="否"/>
    <s v="否"/>
    <m/>
    <m/>
    <m/>
    <s v="专业服务Professional Services"/>
    <n v="1916"/>
    <s v="1000万元（含）至5000万元"/>
    <m/>
    <m/>
    <m/>
    <s v="Crowe Global"/>
    <x v="11"/>
    <x v="11"/>
    <s v="Cyrus Chow"/>
    <s v="International Liaison Partner"/>
    <s v="international.liaison@crowe.hk_x000a_+85228946835"/>
    <m/>
    <m/>
    <m/>
    <x v="0"/>
    <s v="老客户老业务"/>
    <s v="财务外包"/>
    <m/>
    <s v="2023年财务外包：会计，税务"/>
    <x v="0"/>
    <s v="上海"/>
    <m/>
    <m/>
    <m/>
    <m/>
    <s v="咨询公司"/>
    <s v="北京总部"/>
    <s v="沈琳"/>
    <s v="刘胜春"/>
    <m/>
    <n v="191378.44339622642"/>
    <n v="202861.15000000002"/>
    <m/>
    <m/>
    <d v="2023-01-01T00:00:00"/>
    <s v="估计日期"/>
    <n v="191378.44339622642"/>
    <m/>
    <n v="202861.15000000002"/>
    <s v="否"/>
    <m/>
    <m/>
    <m/>
    <m/>
    <x v="1"/>
    <m/>
    <m/>
    <n v="2023"/>
    <n v="202861.15000000002"/>
    <m/>
    <n v="0"/>
    <m/>
    <m/>
    <m/>
    <m/>
    <m/>
  </r>
  <r>
    <s v="第一批√"/>
    <x v="0"/>
    <d v="2023-01-01T00:00:00"/>
    <s v="星亚智研（北京）咨询有限公司"/>
    <s v="Xingya Zhiyan (Beijing) Consulting Co., Ltd"/>
    <s v="外商投资企业"/>
    <s v="星亚智研（北京）咨询有限公司"/>
    <s v="Xingya Zhiyan (Beijing) Consulting Co., Ltd"/>
    <s v="外商投资企业"/>
    <s v="否"/>
    <s v="否"/>
    <m/>
    <m/>
    <m/>
    <s v="专业服务Professional Services"/>
    <n v="300"/>
    <s v="低于500万元"/>
    <m/>
    <m/>
    <m/>
    <s v="国富集团内部"/>
    <x v="0"/>
    <x v="0"/>
    <m/>
    <m/>
    <m/>
    <s v="咨询公司"/>
    <s v="刘胜春"/>
    <m/>
    <x v="0"/>
    <s v="新客户新业务"/>
    <s v="财务外包"/>
    <m/>
    <s v="2023年财务外包：会计，税务，薪酬"/>
    <x v="0"/>
    <s v="北京"/>
    <m/>
    <m/>
    <m/>
    <m/>
    <s v="咨询公司"/>
    <s v="北京总部"/>
    <s v="沈琳"/>
    <s v="刘胜春"/>
    <m/>
    <n v="80188.679999999993"/>
    <n v="85000"/>
    <m/>
    <m/>
    <d v="2023-01-01T00:00:00"/>
    <s v="估计日期"/>
    <n v="80188.679999999993"/>
    <m/>
    <n v="85000"/>
    <s v="否"/>
    <m/>
    <m/>
    <m/>
    <m/>
    <x v="1"/>
    <m/>
    <m/>
    <n v="2023"/>
    <n v="85000"/>
    <m/>
    <n v="0"/>
    <m/>
    <m/>
    <m/>
    <m/>
    <m/>
  </r>
  <r>
    <s v="第一批√"/>
    <x v="0"/>
    <d v="2023-01-31T00:00:00"/>
    <s v="宜康医疗保健（亚洲）有限公司"/>
    <s v="Econ Healthcare (Asia) Limited"/>
    <s v="外商投资企业"/>
    <s v="四川光大百龄帮宜康养老服务有限公司"/>
    <s v="Sichuan Guangda Bailingbang Yikang Eldercare Service Co., Ltd."/>
    <s v="外商投资企业"/>
    <s v="否"/>
    <s v="否"/>
    <m/>
    <m/>
    <s v="未出报告，收入预估200万。母公司为新加坡上市公司XSES:EHG"/>
    <s v="医疗Healthcare"/>
    <n v="200"/>
    <s v="低于500万元"/>
    <m/>
    <m/>
    <m/>
    <s v="官网咨询"/>
    <x v="0"/>
    <x v="0"/>
    <m/>
    <m/>
    <m/>
    <s v="国富会计所北京执业中心"/>
    <s v="佟锐"/>
    <m/>
    <x v="0"/>
    <s v="新客户新业务"/>
    <s v="审计"/>
    <s v="其他境外审计业务"/>
    <s v="2022年报审计"/>
    <x v="0"/>
    <s v="都江堰"/>
    <m/>
    <m/>
    <m/>
    <m/>
    <s v="国富会计所"/>
    <s v="北京执业中心"/>
    <s v="佟锐"/>
    <s v="佟锐"/>
    <m/>
    <n v="60000"/>
    <n v="63600"/>
    <m/>
    <m/>
    <d v="2023-01-01T00:00:00"/>
    <s v="合同未标明日期"/>
    <n v="60000"/>
    <m/>
    <n v="63600"/>
    <s v="否"/>
    <m/>
    <m/>
    <m/>
    <m/>
    <x v="1"/>
    <m/>
    <m/>
    <n v="2023"/>
    <n v="63600"/>
    <m/>
    <n v="0"/>
    <m/>
    <m/>
    <s v="LC"/>
    <m/>
    <m/>
  </r>
  <r>
    <s v="第一批√"/>
    <x v="0"/>
    <d v="2023-02-09T00:00:00"/>
    <s v="埃缔克斯通信科技（北京）有限公司"/>
    <s v="Actix Communication Technology Co., Ltd."/>
    <s v="外商投资企业"/>
    <s v="埃缔克斯通信科技（北京）有限公司"/>
    <s v="Actix Communication Technology Co., Ltd."/>
    <s v="外商投资企业"/>
    <s v="否"/>
    <s v="否"/>
    <m/>
    <m/>
    <m/>
    <s v="科技与通讯Technology &amp; Telecommunications"/>
    <n v="1013"/>
    <s v="1000万元（含）至5000万元"/>
    <s v="RachelLillens Lee &lt;RachelLillens.Lee@amdocs.com&gt;"/>
    <m/>
    <m/>
    <s v="国富集团内部"/>
    <x v="0"/>
    <x v="0"/>
    <m/>
    <m/>
    <m/>
    <s v="咨询公司"/>
    <s v="曹亚萍"/>
    <m/>
    <x v="0"/>
    <s v="老客户老业务"/>
    <s v="审计"/>
    <s v="④其他境外审计业务"/>
    <s v="2022年报审计"/>
    <x v="0"/>
    <s v="北京"/>
    <m/>
    <m/>
    <m/>
    <m/>
    <s v="国富会计所"/>
    <s v="北京执业中心"/>
    <s v="陈晓玲"/>
    <s v="刘洵子"/>
    <s v="含税价格"/>
    <n v="48000"/>
    <n v="50880"/>
    <m/>
    <m/>
    <d v="2023-03-01T00:00:00"/>
    <s v="合同未标明日期"/>
    <n v="48000"/>
    <m/>
    <n v="50880"/>
    <s v="否"/>
    <m/>
    <m/>
    <m/>
    <m/>
    <x v="1"/>
    <d v="2023-03-13T00:00:00"/>
    <d v="2023-05-31T00:00:00"/>
    <n v="2023"/>
    <n v="50880"/>
    <s v="增值税专票"/>
    <n v="0"/>
    <m/>
    <m/>
    <s v="OL"/>
    <m/>
    <m/>
  </r>
  <r>
    <s v="第一批√"/>
    <x v="3"/>
    <d v="2023-02-13T00:00:00"/>
    <s v="中国连锁经营协会"/>
    <s v="China Chain Store &amp; Franchise Association (CCFA)"/>
    <s v="其他境内企业"/>
    <s v="中国连锁经营协会"/>
    <s v="China Chain Store &amp; Franchise Association (CCFA)"/>
    <s v="其他境内企业"/>
    <s v="否"/>
    <s v="否"/>
    <m/>
    <m/>
    <s v="未知收入"/>
    <s v="其它Other"/>
    <n v="0"/>
    <s v="低于500万元"/>
    <m/>
    <m/>
    <m/>
    <s v="国富集团内部"/>
    <x v="0"/>
    <x v="0"/>
    <m/>
    <m/>
    <m/>
    <s v="国富会计所北京执业中心"/>
    <s v="魏建红"/>
    <m/>
    <x v="0"/>
    <s v="新客户新业务"/>
    <s v="审计"/>
    <s v="④其他境外审计业务"/>
    <s v="商定程序（支出审计）"/>
    <x v="0"/>
    <s v="瑞典"/>
    <s v="Crowe Osborne AB"/>
    <s v="Christer Eriksson"/>
    <m/>
    <m/>
    <s v="国富会计所"/>
    <s v="北京执业中心"/>
    <s v="魏建红"/>
    <s v="陈婷"/>
    <s v="我们签的总合同，总合同2.5万欧，给瑞典所分7000欧，分3年支付。需出三份审计报告。"/>
    <n v="181132.0754716981"/>
    <n v="192000"/>
    <s v="EUR"/>
    <n v="25000"/>
    <d v="2023-01-01T00:00:00"/>
    <s v="估计日期"/>
    <n v="181132.0754716981"/>
    <m/>
    <n v="192000"/>
    <s v="否"/>
    <m/>
    <m/>
    <m/>
    <n v="53760"/>
    <x v="3"/>
    <d v="2023-03-01T00:00:00"/>
    <m/>
    <m/>
    <m/>
    <m/>
    <n v="192000"/>
    <m/>
    <m/>
    <s v="OL"/>
    <m/>
    <m/>
  </r>
  <r>
    <s v="第一批√"/>
    <x v="1"/>
    <d v="2023-02-28T00:00:00"/>
    <s v="迪恩机床（中国）有限公司"/>
    <s v="DN Solutions (China) Co., Ltd."/>
    <s v="外商投资企业"/>
    <s v="迪恩机床（中国）有限公司"/>
    <s v="DN Solutions (China) Co., Ltd."/>
    <s v="外商投资企业"/>
    <m/>
    <s v="否"/>
    <m/>
    <m/>
    <m/>
    <s v="制造Manufacturing"/>
    <n v="209456"/>
    <s v="7.3亿元（含）至36.5亿元（5亿美元）"/>
    <m/>
    <m/>
    <m/>
    <s v="Crowe Global"/>
    <x v="5"/>
    <x v="5"/>
    <s v="Donggyun Kim "/>
    <m/>
    <s v="dk.kim@hanulac.co.kr"/>
    <m/>
    <m/>
    <m/>
    <x v="1"/>
    <m/>
    <s v="审计"/>
    <m/>
    <s v="2023年报审计,2022年季度审阅"/>
    <x v="2"/>
    <s v="烟台"/>
    <m/>
    <m/>
    <m/>
    <m/>
    <s v="国富会计所"/>
    <s v="北京执业中心"/>
    <s v="陈晓玲"/>
    <s v="刘洵子"/>
    <s v="差旅费和增值税（6%）为预估"/>
    <n v="802210"/>
    <n v="850342.6"/>
    <m/>
    <m/>
    <m/>
    <m/>
    <m/>
    <m/>
    <m/>
    <m/>
    <m/>
    <m/>
    <m/>
    <m/>
    <x v="4"/>
    <m/>
    <m/>
    <m/>
    <m/>
    <m/>
    <n v="0"/>
    <s v="3、报价高，超出客户预期；"/>
    <s v="另，客户长期合作pwc，价格及合作关系方面的考虑"/>
    <s v="OL"/>
    <m/>
    <m/>
  </r>
  <r>
    <s v="第一批√"/>
    <x v="1"/>
    <d v="2023-03-07T00:00:00"/>
    <s v="萨泽拉克上海代表处"/>
    <s v="Sazerac Shanghai RO"/>
    <s v="外资代表处"/>
    <s v="萨泽拉克上海代表处"/>
    <s v="Sazerac Shanghai RO"/>
    <s v="外资代表处"/>
    <s v="否"/>
    <s v="否"/>
    <m/>
    <m/>
    <s v="21年新设立"/>
    <s v="酿酒业"/>
    <n v="0"/>
    <s v="低于500万元"/>
    <s v="gmanns@sazerac.com"/>
    <m/>
    <m/>
    <s v="Crowe Global"/>
    <x v="3"/>
    <x v="0"/>
    <s v="Higgins, Patrick"/>
    <m/>
    <s v="Patrick.Higgins@crowe.com_x000a_+15023381958"/>
    <m/>
    <m/>
    <m/>
    <x v="1"/>
    <m/>
    <s v="审计"/>
    <m/>
    <s v="2022年外资企业代表处费用收支审计"/>
    <x v="2"/>
    <s v="上海"/>
    <m/>
    <m/>
    <m/>
    <m/>
    <s v="国富会计所"/>
    <s v="上海分所"/>
    <s v="许丽英"/>
    <m/>
    <s v="含税报价"/>
    <n v="30700"/>
    <n v="32542"/>
    <m/>
    <m/>
    <m/>
    <m/>
    <m/>
    <m/>
    <m/>
    <m/>
    <m/>
    <m/>
    <m/>
    <m/>
    <x v="4"/>
    <m/>
    <m/>
    <m/>
    <m/>
    <m/>
    <n v="0"/>
    <s v="3、报价高，超出客户预期；"/>
    <s v="估计为报价原因"/>
    <s v="OL"/>
    <m/>
    <m/>
  </r>
  <r>
    <s v="第一批√"/>
    <x v="0"/>
    <d v="2023-03-22T00:00:00"/>
    <s v="北京格斯通商贸有限公司"/>
    <m/>
    <s v="外商投资企业"/>
    <s v="北京格斯通商贸有限公司"/>
    <m/>
    <s v="外商投资企业"/>
    <m/>
    <s v="否"/>
    <m/>
    <m/>
    <m/>
    <s v="零售Retail"/>
    <n v="3500"/>
    <s v="1000万元（含）至5000万元"/>
    <s v="gst@gusto.com.cn"/>
    <m/>
    <m/>
    <s v="官网咨询"/>
    <x v="0"/>
    <x v="0"/>
    <m/>
    <m/>
    <m/>
    <m/>
    <m/>
    <m/>
    <x v="1"/>
    <m/>
    <s v="审计"/>
    <m/>
    <s v="2022年报审计、税审"/>
    <x v="2"/>
    <s v="北京"/>
    <m/>
    <m/>
    <m/>
    <m/>
    <s v="国富会计所"/>
    <s v="北京执业中心"/>
    <s v="陈晓玲"/>
    <s v="刘洵子"/>
    <s v="年审4.5万，税审2万"/>
    <n v="42452.83018867924"/>
    <n v="45000"/>
    <m/>
    <m/>
    <m/>
    <m/>
    <m/>
    <m/>
    <m/>
    <m/>
    <m/>
    <m/>
    <m/>
    <m/>
    <x v="4"/>
    <m/>
    <m/>
    <m/>
    <m/>
    <m/>
    <n v="0"/>
    <s v="4、其他，请说明"/>
    <s v="客户通过官网联系，应该只是初步比价"/>
    <s v="OL"/>
    <m/>
    <m/>
  </r>
  <r>
    <s v="第一批√"/>
    <x v="0"/>
    <d v="2023-04-04T00:00:00"/>
    <s v="国富浩华咨询（北京）有限公司"/>
    <s v="Crowe China Consulting"/>
    <s v="国富集团内部"/>
    <s v="博移科技（上海）有限公司"/>
    <s v="BOA Technology (Shanghai) Ltd."/>
    <s v="外商投资企业"/>
    <s v="否"/>
    <s v="否"/>
    <m/>
    <m/>
    <m/>
    <s v="纺织业Textile"/>
    <n v="0"/>
    <s v="低于500万元"/>
    <s v="杨薇"/>
    <s v="财务经理"/>
    <m/>
    <s v="国富集团内部"/>
    <x v="0"/>
    <x v="0"/>
    <m/>
    <m/>
    <m/>
    <s v="咨询公司"/>
    <s v="沈琳"/>
    <m/>
    <x v="0"/>
    <s v="新客户新业务"/>
    <s v="审计"/>
    <s v="④其他境外审计业务"/>
    <s v="2023.3.31时点的清算前审计报告（专项）"/>
    <x v="0"/>
    <s v="北京"/>
    <m/>
    <m/>
    <m/>
    <m/>
    <s v="国富会计所"/>
    <s v="北京执业中心"/>
    <s v="陈晓玲"/>
    <s v="刘洵子"/>
    <s v="不含税价格"/>
    <n v="5000"/>
    <n v="5300"/>
    <m/>
    <m/>
    <d v="2023-11-01T00:00:00"/>
    <m/>
    <n v="5000"/>
    <m/>
    <n v="5300"/>
    <s v="否"/>
    <m/>
    <m/>
    <m/>
    <m/>
    <x v="1"/>
    <d v="2023-11-01T00:00:00"/>
    <d v="2023-11-30T00:00:00"/>
    <n v="2023"/>
    <n v="5300"/>
    <s v="增值税发票"/>
    <n v="0"/>
    <m/>
    <m/>
    <s v="OL"/>
    <m/>
    <m/>
  </r>
  <r>
    <s v="第一批√"/>
    <x v="1"/>
    <d v="2023-04-13T00:00:00"/>
    <s v="Union AG"/>
    <s v="Union AG"/>
    <s v="境外企业"/>
    <s v=" 青岛优纽蕾丝有限公司_x000a_青岛优纽花边有限公司"/>
    <s v="Qingdao Youniu Lace Co., Ltd；Qingdao Union Lace Co., Ltd "/>
    <s v="外商投资企业"/>
    <s v="否"/>
    <s v="否"/>
    <m/>
    <m/>
    <m/>
    <s v="纺织业Textile"/>
    <n v="3000"/>
    <s v="1000万元（含）至5000万元"/>
    <m/>
    <m/>
    <m/>
    <s v="Crowe Global"/>
    <x v="12"/>
    <x v="12"/>
    <s v="Stanislav Bogdanov "/>
    <s v="Partner"/>
    <s v="stanislav.bogdanov@crowe-alfa.ch_x000a_+41712280928"/>
    <m/>
    <m/>
    <m/>
    <x v="0"/>
    <s v="新客户新业务"/>
    <s v="咨询"/>
    <s v="⑥咨询"/>
    <s v="协助外方董事来华审阅2022年子公司财务报告（主要为翻译）"/>
    <x v="0"/>
    <s v="山东平度"/>
    <m/>
    <m/>
    <m/>
    <m/>
    <s v="国富会计所"/>
    <s v="北京执业中心"/>
    <s v="陈晓玲"/>
    <s v="刘洵子"/>
    <s v="按工时报价预估，预计三天"/>
    <n v="26400"/>
    <n v="30457.89"/>
    <m/>
    <m/>
    <d v="2023-05-05T00:00:00"/>
    <m/>
    <n v="25300"/>
    <m/>
    <n v="28866.692800000001"/>
    <s v="否"/>
    <m/>
    <m/>
    <m/>
    <m/>
    <x v="1"/>
    <d v="2023-05-16T00:00:00"/>
    <d v="2023-05-18T00:00:00"/>
    <n v="2023"/>
    <n v="29393.54"/>
    <s v="CABJ2023-2-1-3"/>
    <n v="-526.84720000000016"/>
    <m/>
    <m/>
    <s v="OL"/>
    <m/>
    <m/>
  </r>
  <r>
    <s v="第一批√"/>
    <x v="1"/>
    <d v="2023-04-25T00:00:00"/>
    <s v="Bike Alert Plc "/>
    <s v="Bike Alert Plc "/>
    <s v="境外企业"/>
    <s v="温州革新链轮制造有限公司"/>
    <s v="Wenzhou Gexin Sprocket Manufacturing Co., Ltd. "/>
    <s v="外国企业"/>
    <s v="否"/>
    <s v="否"/>
    <m/>
    <m/>
    <m/>
    <s v="汽车Automibles "/>
    <n v="7500"/>
    <s v="5000万元（含）至1亿元"/>
    <s v="Christophoros Constantinou"/>
    <s v="Chief Financial Officer"/>
    <s v="_x000a_C.constantinou@bikealert.com"/>
    <s v="Crowe Global"/>
    <x v="13"/>
    <x v="13"/>
    <s v="Marios Agathangelou "/>
    <s v="Director"/>
    <s v="marios.a@crowe.com.cy"/>
    <m/>
    <m/>
    <m/>
    <x v="0"/>
    <s v="新客户新业务"/>
    <s v="咨询"/>
    <s v="⑥咨询"/>
    <s v="2023年Q1尽职调查"/>
    <x v="0"/>
    <s v="浙江瑞安"/>
    <m/>
    <m/>
    <m/>
    <m/>
    <s v="国富会计所"/>
    <s v="北京执业中心"/>
    <s v="陈晓玲"/>
    <s v="刘洵子"/>
    <s v="含税服务费230515元，差旅费实报实销（另加上税）"/>
    <n v="216000"/>
    <n v="230515.20000000001"/>
    <m/>
    <m/>
    <d v="2023-05-10T00:00:00"/>
    <m/>
    <n v="216000"/>
    <m/>
    <n v="251081.68076799999"/>
    <s v="否"/>
    <m/>
    <m/>
    <m/>
    <m/>
    <x v="1"/>
    <d v="2023-05-22T00:00:00"/>
    <d v="2023-06-21T00:00:00"/>
    <n v="2023"/>
    <n v="251061.68"/>
    <s v="CABJ2023-2-1-4"/>
    <n v="20.000767999998061"/>
    <m/>
    <m/>
    <s v="OL"/>
    <m/>
    <m/>
  </r>
  <r>
    <s v="第一批√"/>
    <x v="3"/>
    <d v="2023-05-10T00:00:00"/>
    <s v="北京国富会计师事务所（特殊普通合伙）"/>
    <s v="Crowe China Certified Pulibc Accountants"/>
    <s v="国富集团内部"/>
    <s v="辽宁时代万恒控股集团有限公司加蓬子公司"/>
    <s v="SociétédesBoisdeLastourvilleTransbois"/>
    <s v="地方国有企业境外实体"/>
    <s v="否"/>
    <s v="否"/>
    <m/>
    <m/>
    <s v="盘点，未知收入"/>
    <s v="专业服务Professional Services"/>
    <n v="0"/>
    <s v="低于500万元"/>
    <m/>
    <m/>
    <m/>
    <s v="国富集团内部"/>
    <x v="14"/>
    <x v="14"/>
    <s v="Monique Yemeli(oaa@crowe.cm)"/>
    <m/>
    <m/>
    <s v="国富会计所大连分所"/>
    <s v="孙野"/>
    <m/>
    <x v="0"/>
    <s v="新客户新业务"/>
    <s v="执行商定程序"/>
    <s v="⑦其他"/>
    <s v="固定资产和存货盘点"/>
    <x v="3"/>
    <s v="加蓬"/>
    <s v="Okalla Ahanda &amp; Associes"/>
    <s v="Monique Yemeli"/>
    <s v="Focal Point"/>
    <s v="oaadla@gmail.com"/>
    <m/>
    <m/>
    <m/>
    <m/>
    <s v="9909欧元（含差旅和税）"/>
    <m/>
    <n v="76101.119999999995"/>
    <s v="EUR"/>
    <n v="9909"/>
    <d v="2023-06-14T00:00:00"/>
    <m/>
    <m/>
    <m/>
    <m/>
    <s v="否"/>
    <m/>
    <m/>
    <m/>
    <n v="76101.119999999995"/>
    <x v="1"/>
    <d v="2023-07-01T00:00:00"/>
    <d v="2023-08-31T00:00:00"/>
    <n v="2023"/>
    <m/>
    <m/>
    <n v="0"/>
    <m/>
    <m/>
    <s v="LC"/>
    <m/>
    <m/>
  </r>
  <r>
    <s v="第一批√"/>
    <x v="0"/>
    <d v="2023-05-11T00:00:00"/>
    <s v="英诺斯派化学品（上海）有限公司"/>
    <s v="Innospec Chemicals Shanghai Limited"/>
    <s v="外商投资企业"/>
    <s v="英诺斯派化学品（上海）有限公司"/>
    <s v="Innospec Chemicals Shanghai Limited"/>
    <s v="外商投资企业"/>
    <s v="否"/>
    <s v="否"/>
    <m/>
    <m/>
    <s v="新设"/>
    <s v="化工Chemicals"/>
    <n v="0"/>
    <s v="低于500万元"/>
    <m/>
    <m/>
    <m/>
    <s v="国富集团内部"/>
    <x v="0"/>
    <x v="0"/>
    <m/>
    <m/>
    <m/>
    <s v="国富会计所北京执业中心"/>
    <s v="陈晓玲"/>
    <m/>
    <x v="0"/>
    <s v="老客户老业务"/>
    <s v="验资"/>
    <s v="⑦其他"/>
    <s v="验资业务，两次注资"/>
    <x v="0"/>
    <s v="上海"/>
    <m/>
    <m/>
    <m/>
    <m/>
    <s v="国富会计所"/>
    <s v="北京执业中心"/>
    <s v="陈晓玲"/>
    <s v="刘洵子"/>
    <m/>
    <n v="28301.886792452828"/>
    <n v="30000"/>
    <m/>
    <m/>
    <d v="2022-11-07T00:00:00"/>
    <m/>
    <n v="28301.886792452828"/>
    <m/>
    <n v="30000"/>
    <s v="否"/>
    <m/>
    <m/>
    <m/>
    <m/>
    <x v="1"/>
    <d v="2023-05-11T00:00:00"/>
    <s v="2023/11/31"/>
    <n v="2023"/>
    <n v="30000"/>
    <m/>
    <n v="0"/>
    <m/>
    <m/>
    <s v="OL"/>
    <m/>
    <m/>
  </r>
  <r>
    <s v="第一批√"/>
    <x v="1"/>
    <d v="2023-05-17T00:00:00"/>
    <s v="Crowe UAE"/>
    <s v="Crowe UAE"/>
    <s v="境外企业"/>
    <s v="BLACK SAND COMMODITIES FZ-LLC"/>
    <s v="BLACK SAND COMMODITIES FZ-LLC"/>
    <s v="外国企业"/>
    <s v="否"/>
    <s v="否"/>
    <m/>
    <m/>
    <s v="未知收入"/>
    <s v="零售Retail"/>
    <n v="0"/>
    <s v="低于500万元"/>
    <m/>
    <m/>
    <m/>
    <s v="Crowe Global"/>
    <x v="15"/>
    <x v="15"/>
    <s v="Zayd Maniar"/>
    <s v="International Liaison Partner"/>
    <s v="_x000a_zayd.maniar@crowe.ae_x000a_+97144473951"/>
    <m/>
    <m/>
    <m/>
    <x v="0"/>
    <s v="新客户新业务"/>
    <s v="执行商定程序"/>
    <s v="⑦其他"/>
    <s v="银行函证支持"/>
    <x v="0"/>
    <s v="上海"/>
    <m/>
    <m/>
    <m/>
    <m/>
    <s v="国富会计所"/>
    <s v="北京执业中心"/>
    <s v="佟锐"/>
    <s v="佟锐"/>
    <s v="小时400元"/>
    <n v="22537.735849056604"/>
    <n v="23890"/>
    <m/>
    <m/>
    <d v="2023-06-01T00:00:00"/>
    <s v="估计日期"/>
    <n v="22537.735849056604"/>
    <m/>
    <n v="23890"/>
    <s v="否"/>
    <m/>
    <m/>
    <m/>
    <m/>
    <x v="1"/>
    <m/>
    <m/>
    <n v="2023"/>
    <n v="23890"/>
    <m/>
    <n v="0"/>
    <m/>
    <m/>
    <s v="OL"/>
    <m/>
    <m/>
  </r>
  <r>
    <s v="第一批√"/>
    <x v="0"/>
    <d v="2023-05-17T00:00:00"/>
    <s v="重庆市长寿区宜康百龄帮养老服务有限公司"/>
    <s v="Chongqing Changshou Yikang Bailingbang Yanjia Eldercare Co., Ltd"/>
    <s v="外商投资企业"/>
    <s v="重庆市长寿区宜康百龄帮养老服务有限公司"/>
    <s v="Chongqing Changshou Yikang Bailingbang Yanjia Eldercare Co., Ltd"/>
    <s v="外商投资企业"/>
    <s v="否"/>
    <s v="否"/>
    <m/>
    <m/>
    <m/>
    <s v="医疗Healthcare"/>
    <n v="250"/>
    <s v="低于500万元"/>
    <m/>
    <m/>
    <m/>
    <s v="官网咨询"/>
    <x v="0"/>
    <x v="0"/>
    <m/>
    <m/>
    <m/>
    <s v="国富会计所北京执业中心"/>
    <s v="佟锐"/>
    <m/>
    <x v="0"/>
    <s v="新客户新业务"/>
    <s v="审计"/>
    <s v="其他境外审计业务"/>
    <s v="2022年报审计"/>
    <x v="0"/>
    <s v="重庆"/>
    <m/>
    <m/>
    <m/>
    <m/>
    <s v="国富会计所"/>
    <s v="北京执业中心"/>
    <s v="佟锐"/>
    <s v="佟锐"/>
    <m/>
    <n v="127358.49056603773"/>
    <n v="135000"/>
    <m/>
    <m/>
    <d v="2023-05-17T00:00:00"/>
    <m/>
    <n v="127358.49056603773"/>
    <m/>
    <n v="135000"/>
    <s v="否"/>
    <m/>
    <m/>
    <m/>
    <m/>
    <x v="1"/>
    <m/>
    <d v="2023-05-20T00:00:00"/>
    <n v="2023"/>
    <n v="135000"/>
    <m/>
    <n v="0"/>
    <m/>
    <m/>
    <s v="LC"/>
    <m/>
    <m/>
  </r>
  <r>
    <s v="第一批√"/>
    <x v="3"/>
    <d v="2023-06-01T00:00:00"/>
    <s v="中国通商集团有限公司"/>
    <s v="China Infrastructure &amp; Logistics Group Ltd."/>
    <s v="境外上市公司（含港澳台）"/>
    <s v="中国通商集团有限公司"/>
    <s v="China Infrastructure &amp; Logistics Group Ltd."/>
    <s v="境外上市公司（含港澳台）"/>
    <s v="否"/>
    <s v="是"/>
    <s v="香港证交所"/>
    <s v="01719"/>
    <m/>
    <s v="物流Distribution"/>
    <n v="33600.993000000002"/>
    <s v="1亿元（含）至3.65亿元（5000万美元）"/>
    <m/>
    <m/>
    <m/>
    <s v="国富集团内部"/>
    <x v="0"/>
    <x v="0"/>
    <m/>
    <m/>
    <m/>
    <s v="国富会计所湖北分所"/>
    <s v="郑春林"/>
    <m/>
    <x v="0"/>
    <s v="新客户新业务"/>
    <s v="审计"/>
    <s v="内地企业境外上市审计业务"/>
    <s v="合作业务。由境外香港国富出具审计报告，湖北分所提供境内企业协助审计工作。_x000a_"/>
    <x v="4"/>
    <s v="香港"/>
    <s v="国富浩华（香港）会计师事务所有限公司"/>
    <s v="邱学雄"/>
    <s v="合伙人"/>
    <m/>
    <m/>
    <m/>
    <m/>
    <m/>
    <s v="2023年审计费用共128万港币，双方各占50%，境外企业由香港国富实施审计，合并审计报告出香港国富签署"/>
    <n v="1102188.6792452829"/>
    <n v="1168320"/>
    <s v="HKD"/>
    <n v="1280000"/>
    <d v="2023-06-29T00:00:00"/>
    <m/>
    <n v="1102188.6792452829"/>
    <m/>
    <n v="1168320"/>
    <s v="是"/>
    <s v="国富所湖北分所"/>
    <s v="郑春林"/>
    <n v="584160"/>
    <n v="584160"/>
    <x v="2"/>
    <m/>
    <d v="2024-03-27T00:00:00"/>
    <n v="2024"/>
    <n v="1168320"/>
    <m/>
    <n v="0"/>
    <m/>
    <m/>
    <s v="OL"/>
    <m/>
    <m/>
  </r>
  <r>
    <s v="第一批√"/>
    <x v="0"/>
    <d v="2023-06-09T00:00:00"/>
    <s v="Bike Alert Plc "/>
    <s v="Bike Alert Plc "/>
    <s v="境外企业"/>
    <s v="温州革新链轮制造有限公司"/>
    <s v="Wenzhou Gexin Sprocket Manufacturing Co., Ltd. "/>
    <s v="外国企业"/>
    <s v="否"/>
    <s v="否"/>
    <m/>
    <m/>
    <m/>
    <s v="汽车Automibles "/>
    <n v="7500"/>
    <s v="5000万元（含）至1亿元"/>
    <s v="Christophoros Constantinou"/>
    <s v="Chief Financial Officer"/>
    <s v="_x000a_C.constantinou@bikealert.com"/>
    <s v="国富集团内部"/>
    <x v="0"/>
    <x v="0"/>
    <m/>
    <m/>
    <m/>
    <s v="国富会计所北京执业中心"/>
    <s v="刘洵子"/>
    <m/>
    <x v="0"/>
    <s v="老客户新业务"/>
    <s v="咨询"/>
    <s v="⑥咨询"/>
    <s v="股权转让税务及工商变更登记"/>
    <x v="0"/>
    <s v="浙江瑞安"/>
    <m/>
    <m/>
    <m/>
    <m/>
    <s v="国富会计所"/>
    <s v="北京执业中心"/>
    <s v="陈晓玲"/>
    <s v="刘洵子"/>
    <s v="含税服务费46786元，差旅费实报实销（若有，另加上税）"/>
    <n v="43840"/>
    <n v="46786.047999999995"/>
    <m/>
    <m/>
    <d v="2023-04-07T00:00:00"/>
    <m/>
    <n v="43840"/>
    <m/>
    <n v="52748.494399999996"/>
    <s v="否"/>
    <m/>
    <m/>
    <m/>
    <m/>
    <x v="1"/>
    <d v="2023-06-01T00:00:00"/>
    <d v="2023-09-25T00:00:00"/>
    <n v="2023"/>
    <n v="52728.49"/>
    <s v="CABJ2023-2-1-5"/>
    <n v="20.004399999997986"/>
    <m/>
    <m/>
    <s v="OL"/>
    <m/>
    <m/>
  </r>
  <r>
    <s v="第一批√"/>
    <x v="1"/>
    <d v="2023-06-09T00:00:00"/>
    <s v="艾普拉斯（上海）质量检测有限公司 等三家实体 "/>
    <s v="Applus (Shangai) Quality inspection Co, Ltd等3家实体"/>
    <s v="外商投资企业"/>
    <s v="艾普拉斯（上海）质量检测有限公司 等三家实体 "/>
    <s v="Applus (Shangai) Quality inspection Co, Ltd等3家实体"/>
    <s v="外商投资企业"/>
    <s v="否"/>
    <s v="否"/>
    <m/>
    <m/>
    <s v="母公司在西班牙交易所上市"/>
    <s v="专业服务Professional Services"/>
    <n v="18932.01878061"/>
    <s v="1亿元（含）至3.65亿元（5000万美元）"/>
    <m/>
    <m/>
    <m/>
    <s v="Crowe Global"/>
    <x v="16"/>
    <x v="16"/>
    <s v="Agusti Saubi"/>
    <s v="Manager"/>
    <s v="agusti.saubi@crowe.es"/>
    <m/>
    <m/>
    <m/>
    <x v="1"/>
    <m/>
    <s v="审计"/>
    <m/>
    <s v="2024年年审"/>
    <x v="2"/>
    <s v="上海、山东"/>
    <m/>
    <m/>
    <m/>
    <m/>
    <s v="国富会计所"/>
    <s v="上海分所"/>
    <s v="许丽英"/>
    <s v="许丽英"/>
    <s v="税6%，不含差旅"/>
    <n v="421200"/>
    <n v="446472"/>
    <m/>
    <m/>
    <m/>
    <m/>
    <m/>
    <m/>
    <m/>
    <m/>
    <m/>
    <m/>
    <m/>
    <m/>
    <x v="4"/>
    <m/>
    <m/>
    <m/>
    <m/>
    <m/>
    <n v="0"/>
    <s v="3、报价高，超出客户预期；"/>
    <m/>
    <s v="OL"/>
    <m/>
    <m/>
  </r>
  <r>
    <s v="第一批√"/>
    <x v="3"/>
    <d v="2023-06-16T00:00:00"/>
    <s v="DURAMITT SDN BHD"/>
    <s v="DURAMITT SDN BHD"/>
    <s v="境外企业"/>
    <s v="DURAMITT SDN BHD"/>
    <s v="DURAMITT SDN BHD"/>
    <s v="境外企业"/>
    <s v="否"/>
    <s v="否"/>
    <m/>
    <m/>
    <s v="(Company No: 200001011540 (514146-K)) 未知收入"/>
    <s v="制造Manufacturing"/>
    <n v="0"/>
    <s v="低于500万元"/>
    <m/>
    <m/>
    <m/>
    <s v="国富集团内部"/>
    <x v="0"/>
    <x v="0"/>
    <m/>
    <m/>
    <m/>
    <s v="国富会计所佛山分所"/>
    <s v="洪祥昀"/>
    <m/>
    <x v="1"/>
    <m/>
    <s v="咨询"/>
    <m/>
    <s v="财务尽调、税务尽调"/>
    <x v="5"/>
    <s v="槟城"/>
    <s v="Crowe Malaysia PLT"/>
    <s v="Eddy Chan"/>
    <m/>
    <m/>
    <m/>
    <m/>
    <m/>
    <m/>
    <s v="1. FDD - RM60,000 2. tax due diligence - RM30,000"/>
    <n v="131282.5252456296"/>
    <n v="139159.4767603674"/>
    <s v="RM"/>
    <n v="90000"/>
    <m/>
    <m/>
    <m/>
    <m/>
    <m/>
    <m/>
    <m/>
    <m/>
    <m/>
    <m/>
    <x v="4"/>
    <m/>
    <m/>
    <m/>
    <m/>
    <m/>
    <n v="0"/>
    <s v="4、其他，请说明"/>
    <s v="客户要求报告时间太急，无法合理安排工作"/>
    <s v="LC"/>
    <m/>
    <m/>
  </r>
  <r>
    <s v="第一批√"/>
    <x v="1"/>
    <d v="2023-07-12T00:00:00"/>
    <s v="俄美达（武汉）有限公司  "/>
    <s v="Oemeta (Wuhan) Co., Ltd."/>
    <s v="外商投资企业"/>
    <s v="俄美达（武汉）有限公司  "/>
    <s v="Oemeta (Wuhan) Co., Ltd."/>
    <s v="外商投资企业"/>
    <s v="否"/>
    <s v="否"/>
    <m/>
    <m/>
    <m/>
    <s v="制造Manufacturing"/>
    <n v="7800"/>
    <s v="5000万元（含）至1亿元"/>
    <m/>
    <m/>
    <m/>
    <s v="Crowe Global"/>
    <x v="10"/>
    <x v="17"/>
    <s v="Jana Wegner"/>
    <s v="Partner"/>
    <s v="j.wegner@crowe-mhl.de"/>
    <m/>
    <m/>
    <m/>
    <x v="1"/>
    <s v="新客户新业务"/>
    <s v="审计"/>
    <m/>
    <s v="2023年度法定审计、合并审计支持、管理建议书"/>
    <x v="2"/>
    <s v="湖北武汉"/>
    <m/>
    <m/>
    <m/>
    <m/>
    <m/>
    <s v="北京执业中心"/>
    <s v="陈晓玲"/>
    <s v="刘洵子"/>
    <s v="分开报价，差旅费实报实销（若有，另加上税）"/>
    <n v="280000"/>
    <n v="298816"/>
    <m/>
    <m/>
    <m/>
    <m/>
    <m/>
    <m/>
    <m/>
    <m/>
    <m/>
    <m/>
    <m/>
    <m/>
    <x v="4"/>
    <m/>
    <m/>
    <m/>
    <m/>
    <m/>
    <n v="0"/>
    <s v="3、报价高，超出客户预期；"/>
    <m/>
    <s v="OL"/>
    <m/>
    <m/>
  </r>
  <r>
    <s v="第一批√"/>
    <x v="0"/>
    <d v="2023-07-20T00:00:00"/>
    <s v="北京吉欧析创新科技有限责任公司"/>
    <s v="Beijing Geosplit Oil &amp; Gas Field Technology LLC"/>
    <s v="外商投资企业"/>
    <s v="北京吉欧析创新科技有限责任公司"/>
    <s v="Beijing Geosplit Oil &amp; Gas Field Technology LLC"/>
    <s v="外商投资企业"/>
    <s v="否"/>
    <s v="否"/>
    <m/>
    <m/>
    <s v="未知收入"/>
    <s v="科技与通讯Technology &amp; Telecommunications"/>
    <n v="0"/>
    <s v="低于500万元"/>
    <s v="Jenia Gudym"/>
    <s v="运营和项目经理"/>
    <s v="j.gudym@geosplit.org | +8613520854709"/>
    <s v="官网咨询"/>
    <x v="0"/>
    <x v="0"/>
    <m/>
    <m/>
    <m/>
    <m/>
    <m/>
    <m/>
    <x v="1"/>
    <s v="新客户新业务"/>
    <s v="审计"/>
    <m/>
    <s v="2023年法定审计-仅中文报告"/>
    <x v="2"/>
    <s v="北京"/>
    <m/>
    <m/>
    <m/>
    <m/>
    <m/>
    <s v="北京执业中心"/>
    <s v="陈晓玲"/>
    <s v="刘洵子"/>
    <s v="含税价4万"/>
    <n v="37735.849056603773"/>
    <n v="40000"/>
    <m/>
    <m/>
    <m/>
    <m/>
    <m/>
    <m/>
    <m/>
    <m/>
    <m/>
    <m/>
    <m/>
    <m/>
    <x v="4"/>
    <m/>
    <m/>
    <m/>
    <m/>
    <m/>
    <n v="0"/>
    <s v="3、报价高，超出客户预期；"/>
    <s v="网站比价"/>
    <s v="OL"/>
    <m/>
    <m/>
  </r>
  <r>
    <s v="第一批√"/>
    <x v="1"/>
    <d v="2023-08-28T00:00:00"/>
    <s v="汉宜驶物流（宁波）有限公司(公司)"/>
    <s v="Han Express Logistics (Ningbo)Co.,LTD"/>
    <s v="外商投资企业"/>
    <s v="汉宜驶物流（宁波）有限公司(公司)"/>
    <s v="Han Express Logistics (Ningbo)Co.,LTD"/>
    <s v="外商投资企业"/>
    <s v="否"/>
    <s v="否"/>
    <m/>
    <m/>
    <m/>
    <s v="物流Distribution"/>
    <n v="2500"/>
    <s v="1000万元（含）至5000万元"/>
    <m/>
    <m/>
    <m/>
    <s v="Crowe Global"/>
    <x v="5"/>
    <x v="5"/>
    <s v="姜承赫"/>
    <s v="Partner"/>
    <s v="sh.kang2@hanulac.co.kr"/>
    <m/>
    <m/>
    <m/>
    <x v="0"/>
    <s v="新客户新业务"/>
    <s v="审计"/>
    <s v="④其他境外审计业务"/>
    <s v="出具23年审报告"/>
    <x v="0"/>
    <s v="宁波"/>
    <m/>
    <m/>
    <m/>
    <m/>
    <s v="国富会计所"/>
    <s v="北京执业中心"/>
    <s v="佟锐"/>
    <s v="佟锐"/>
    <s v="韩国所要3万中间费。"/>
    <n v="130188.67924528301"/>
    <n v="138000"/>
    <m/>
    <m/>
    <d v="2023-11-22T00:00:00"/>
    <m/>
    <n v="130188.67924528301"/>
    <m/>
    <n v="138000"/>
    <s v="否"/>
    <m/>
    <m/>
    <m/>
    <m/>
    <x v="2"/>
    <m/>
    <d v="2024-02-20T00:00:00"/>
    <n v="2024"/>
    <n v="138000"/>
    <m/>
    <n v="0"/>
    <m/>
    <m/>
    <s v="LC"/>
    <m/>
    <m/>
  </r>
  <r>
    <s v="第一批√"/>
    <x v="1"/>
    <d v="2023-09-12T00:00:00"/>
    <s v="苏州盟倍力贸易有限公司"/>
    <s v="Suzhou Mobility Trading Co., Ltd."/>
    <s v="外商投资企业"/>
    <s v="苏州盟倍力贸易有限公司"/>
    <s v="Suzhou Mobility Trading Co., Ltd."/>
    <s v="外商投资企业"/>
    <s v="否"/>
    <s v="否"/>
    <m/>
    <m/>
    <m/>
    <s v="零售Retail"/>
    <n v="98"/>
    <s v="低于500万元"/>
    <m/>
    <m/>
    <m/>
    <s v="Crowe Global"/>
    <x v="11"/>
    <x v="11"/>
    <s v="Penny Chan "/>
    <s v="Partner"/>
    <s v="penny.chan@crowe.hk"/>
    <m/>
    <m/>
    <m/>
    <x v="0"/>
    <s v="新客户新业务"/>
    <s v="审计"/>
    <s v="④其他境外审计业务"/>
    <s v="审计及集团报告包"/>
    <x v="0"/>
    <s v="苏州"/>
    <m/>
    <m/>
    <m/>
    <m/>
    <s v="国富会计所"/>
    <s v="北京执业中心"/>
    <s v="佟锐"/>
    <m/>
    <m/>
    <n v="37735.849056603773"/>
    <n v="40000"/>
    <m/>
    <m/>
    <d v="2024-01-01T00:00:00"/>
    <s v="合同未标明日期"/>
    <n v="37735.849056603773"/>
    <m/>
    <n v="40000"/>
    <s v="否"/>
    <m/>
    <m/>
    <m/>
    <m/>
    <x v="2"/>
    <m/>
    <d v="2024-03-25T00:00:00"/>
    <n v="2024"/>
    <n v="40000"/>
    <m/>
    <n v="0"/>
    <m/>
    <m/>
    <m/>
    <m/>
    <m/>
  </r>
  <r>
    <s v="第二批√"/>
    <x v="2"/>
    <d v="2023-10-20T00:00:00"/>
    <s v="联合矿产（广东）有限公司"/>
    <s v="Allied Mineral Products (Guangdong) Co., Ltd."/>
    <s v="外商投资企业"/>
    <s v="联合矿产（广东）有限公司"/>
    <s v="Allied Mineral Products (Guangdong) Co., Ltd."/>
    <s v="外商投资企业"/>
    <s v="否"/>
    <s v="否"/>
    <m/>
    <m/>
    <m/>
    <s v="采掘Extractive Industries"/>
    <n v="15443"/>
    <s v="1亿元（含）至3.65亿元（5000万美元）"/>
    <m/>
    <m/>
    <m/>
    <s v="Crowe Global"/>
    <x v="3"/>
    <x v="3"/>
    <m/>
    <m/>
    <m/>
    <m/>
    <m/>
    <m/>
    <x v="0"/>
    <s v="老客户老业务"/>
    <s v="审计"/>
    <s v="其他境外审计业务"/>
    <s v="2023年美国会计准则审计"/>
    <x v="0"/>
    <s v="广州"/>
    <m/>
    <m/>
    <m/>
    <m/>
    <s v="国富会计所"/>
    <s v="上海分所"/>
    <s v="许丽英"/>
    <s v="许丽英"/>
    <m/>
    <n v="110377.35849056604"/>
    <n v="117000"/>
    <m/>
    <m/>
    <d v="2023-10-20T00:00:00"/>
    <m/>
    <n v="110377.35849056604"/>
    <m/>
    <n v="117000"/>
    <s v="否"/>
    <m/>
    <m/>
    <m/>
    <m/>
    <x v="2"/>
    <m/>
    <d v="2024-04-01T00:00:00"/>
    <n v="2024"/>
    <n v="117000"/>
    <m/>
    <n v="0"/>
    <m/>
    <m/>
    <m/>
    <m/>
    <m/>
  </r>
  <r>
    <s v="第二批√"/>
    <x v="2"/>
    <d v="2023-10-20T00:00:00"/>
    <s v="联合矿产（天津）有限公司"/>
    <s v="Allied Mineral Products (Tianjin) Co., Ltd."/>
    <s v="外商投资企业"/>
    <s v="联合矿产（天津）有限公司"/>
    <s v="Allied Mineral Products (Tianjin) Co., Ltd."/>
    <s v="外商投资企业"/>
    <s v="否"/>
    <s v="否"/>
    <m/>
    <m/>
    <m/>
    <s v="采掘Extractive Industries"/>
    <n v="86020"/>
    <s v="7.3亿元（含）至36.5亿元（5亿美元）"/>
    <m/>
    <m/>
    <m/>
    <s v="Crowe Global"/>
    <x v="3"/>
    <x v="3"/>
    <m/>
    <m/>
    <m/>
    <m/>
    <m/>
    <m/>
    <x v="0"/>
    <s v="老客户老业务"/>
    <s v="审计"/>
    <s v="其他境外审计业务"/>
    <s v="2023年美国会计准则审计"/>
    <x v="0"/>
    <s v="天津"/>
    <m/>
    <m/>
    <m/>
    <m/>
    <s v="国富会计所"/>
    <s v="上海分所"/>
    <s v="许丽英"/>
    <s v="许丽英"/>
    <m/>
    <n v="301886.79245283018"/>
    <n v="320000"/>
    <m/>
    <m/>
    <d v="2023-10-20T00:00:00"/>
    <m/>
    <n v="301886.79245283018"/>
    <m/>
    <n v="320000"/>
    <s v="否"/>
    <m/>
    <m/>
    <m/>
    <m/>
    <x v="2"/>
    <m/>
    <d v="2024-04-01T00:00:00"/>
    <n v="2024"/>
    <n v="320000"/>
    <m/>
    <n v="0"/>
    <m/>
    <m/>
    <m/>
    <m/>
    <m/>
  </r>
  <r>
    <s v="第一批√"/>
    <x v="0"/>
    <d v="2023-11-15T00:00:00"/>
    <s v="KISAMOS SHIPPING DMCC"/>
    <s v="KISAMOS SHIPPING DMCC"/>
    <s v="境外企业"/>
    <s v="KISAMOS SHIPPING DMCC"/>
    <s v="KISAMOS SHIPPING DMCC"/>
    <s v="外国企业"/>
    <s v="否"/>
    <s v="否"/>
    <m/>
    <m/>
    <s v="未知收入"/>
    <s v="物流Distribution"/>
    <n v="0"/>
    <s v="低于500万元"/>
    <m/>
    <m/>
    <m/>
    <s v="国富集团内部"/>
    <x v="0"/>
    <x v="0"/>
    <m/>
    <m/>
    <m/>
    <s v="国富会计所北京执业中心"/>
    <s v="佟锐"/>
    <m/>
    <x v="0"/>
    <s v="新客户新业务"/>
    <s v="审计"/>
    <s v="其他境外审计业务"/>
    <s v="银行函证支持"/>
    <x v="0"/>
    <s v="上海"/>
    <m/>
    <m/>
    <m/>
    <m/>
    <s v="国富会计所"/>
    <s v="北京执业中心"/>
    <s v="佟锐"/>
    <s v="佟锐"/>
    <m/>
    <n v="6000"/>
    <n v="6300"/>
    <m/>
    <m/>
    <d v="2023-11-22T00:00:00"/>
    <m/>
    <n v="6000"/>
    <m/>
    <n v="6300"/>
    <s v="否"/>
    <m/>
    <m/>
    <m/>
    <m/>
    <x v="2"/>
    <m/>
    <m/>
    <n v="2024"/>
    <n v="6300"/>
    <m/>
    <n v="0"/>
    <m/>
    <m/>
    <s v="LC"/>
    <m/>
    <m/>
  </r>
  <r>
    <s v="第一批√"/>
    <x v="1"/>
    <d v="2023-12-15T00:00:00"/>
    <s v="Hughes Pittman &amp; Gupton, LLP"/>
    <s v="Hughes Pittman &amp; Gupton, LLP"/>
    <s v="境外企业"/>
    <s v=" HZO, Inc."/>
    <s v=" HZO, Inc."/>
    <s v="外商投资企业"/>
    <s v="否"/>
    <s v="否"/>
    <m/>
    <m/>
    <s v="未知收入"/>
    <s v="制造Manufacturing"/>
    <n v="0"/>
    <s v="低于500万元"/>
    <s v="Sharon Xu"/>
    <m/>
    <m/>
    <s v="Crowe Global"/>
    <x v="3"/>
    <x v="18"/>
    <s v="Colin Gough"/>
    <s v="Partner"/>
    <m/>
    <m/>
    <m/>
    <m/>
    <x v="0"/>
    <s v="新客户新业务"/>
    <s v="执行商定程序"/>
    <s v="⑦其他"/>
    <s v="盘点"/>
    <x v="0"/>
    <s v="东莞"/>
    <m/>
    <m/>
    <m/>
    <m/>
    <s v="咨询公司"/>
    <s v="北京总部"/>
    <s v="沈琳"/>
    <s v="居娅茜"/>
    <s v="小时费率480元 不含税和差旅"/>
    <n v="4320"/>
    <n v="4612.4207999999999"/>
    <m/>
    <m/>
    <d v="2023-12-20T00:00:00"/>
    <m/>
    <n v="4320"/>
    <m/>
    <n v="4890.2871224999999"/>
    <s v="否"/>
    <m/>
    <m/>
    <m/>
    <m/>
    <x v="2"/>
    <d v="2024-01-01T00:00:00"/>
    <d v="2024-01-01T00:00:00"/>
    <n v="2024"/>
    <n v="4890.2871224999999"/>
    <n v="0"/>
    <n v="0"/>
    <m/>
    <m/>
    <s v="LC"/>
    <m/>
    <m/>
  </r>
  <r>
    <s v="第一批√"/>
    <x v="0"/>
    <d v="2023-10-23T00:00:00"/>
    <s v="思澎赛企业管理（上海）有限公司"/>
    <s v="Spencer Stuart Star Enterprise Management(Shanghai) Co., Ltd."/>
    <s v="外商投资企业"/>
    <s v="思澎赛企业管理（上海）有限公司"/>
    <s v="Spencer Stuart Star Enterprise Management(Shanghai) Co., Ltd."/>
    <s v="外商投资企业"/>
    <s v="否"/>
    <s v="否"/>
    <m/>
    <m/>
    <m/>
    <s v="专业服务Professional Services"/>
    <n v="1916"/>
    <s v="1000万元（含）至5000万元"/>
    <m/>
    <m/>
    <m/>
    <s v="国富集团内部"/>
    <x v="0"/>
    <x v="0"/>
    <m/>
    <m/>
    <m/>
    <s v="咨询公司"/>
    <s v="刘胜春"/>
    <m/>
    <x v="0"/>
    <s v="老客户老业务"/>
    <s v="审计"/>
    <s v="其他境外审计业务"/>
    <s v="2023年报审计"/>
    <x v="0"/>
    <s v="上海"/>
    <m/>
    <m/>
    <m/>
    <m/>
    <s v="国富会计所"/>
    <s v="北京执业中心"/>
    <s v="佟锐"/>
    <s v="佟锐"/>
    <m/>
    <n v="100000"/>
    <n v="106000"/>
    <m/>
    <m/>
    <d v="2024-01-26T00:00:00"/>
    <m/>
    <n v="100000"/>
    <m/>
    <n v="106000"/>
    <s v="否"/>
    <m/>
    <m/>
    <m/>
    <m/>
    <x v="2"/>
    <m/>
    <d v="2024-05-22T00:00:00"/>
    <n v="2024"/>
    <n v="106000"/>
    <m/>
    <n v="0"/>
    <m/>
    <m/>
    <s v="OL"/>
    <m/>
    <m/>
  </r>
  <r>
    <s v="第一批√"/>
    <x v="0"/>
    <d v="2023-11-15T00:00:00"/>
    <s v="思澎赛企业管理（上海）有限公司"/>
    <s v="Spencer Stuart Star Enterprise Management(Shanghai) Co., Ltd."/>
    <s v="外商投资企业"/>
    <s v="思澎赛企业管理（上海）有限公司"/>
    <s v="Spencer Stuart Star Enterprise Management(Shanghai) Co., Ltd."/>
    <s v="外商投资企业"/>
    <s v="否"/>
    <s v="否"/>
    <m/>
    <m/>
    <m/>
    <s v="专业服务Professional Services"/>
    <n v="1916"/>
    <s v="1000万元（含）至5000万元"/>
    <m/>
    <m/>
    <m/>
    <s v="国富集团内部"/>
    <x v="0"/>
    <x v="0"/>
    <m/>
    <m/>
    <m/>
    <s v="咨询公司"/>
    <s v="刘胜春"/>
    <m/>
    <x v="0"/>
    <s v="老客户老业务"/>
    <s v="审计"/>
    <s v="其他境外审计业务"/>
    <m/>
    <x v="0"/>
    <m/>
    <m/>
    <m/>
    <m/>
    <m/>
    <s v="国富会计所"/>
    <s v="北京执业中心"/>
    <s v="佟锐"/>
    <s v="佟锐"/>
    <m/>
    <n v="200000"/>
    <n v="212000"/>
    <m/>
    <m/>
    <d v="2023-11-15T00:00:00"/>
    <m/>
    <n v="200000"/>
    <m/>
    <n v="212000"/>
    <s v="否"/>
    <m/>
    <m/>
    <m/>
    <m/>
    <x v="2"/>
    <m/>
    <d v="2024-04-11T00:00:00"/>
    <n v="2024"/>
    <n v="212000"/>
    <m/>
    <n v="0"/>
    <m/>
    <m/>
    <s v="OL"/>
    <m/>
    <m/>
  </r>
  <r>
    <s v="第一批√"/>
    <x v="2"/>
    <d v="2023-12-07T00:00:00"/>
    <s v="世界动物保护协会（英国）北京代表处"/>
    <s v="World Animal Protection Association (UK) Beijing Representative Office"/>
    <s v="外资代表处"/>
    <s v="世界动物保护协会（英国）北京代表处"/>
    <s v="World Animal Protection Association (UK) Beijing Representative Office"/>
    <s v="外资代表处"/>
    <s v="否"/>
    <s v="否"/>
    <m/>
    <m/>
    <m/>
    <s v="非盈利及慈善机构Not for Profit/Charities"/>
    <n v="883.5"/>
    <s v="500万元（含）至1000万元"/>
    <m/>
    <m/>
    <m/>
    <s v="Crowe Global"/>
    <x v="1"/>
    <x v="1"/>
    <m/>
    <m/>
    <m/>
    <m/>
    <m/>
    <m/>
    <x v="0"/>
    <s v="老客户老业务"/>
    <s v="审计"/>
    <s v="其他境外审计业务"/>
    <s v="2023年报审计"/>
    <x v="0"/>
    <s v="北京"/>
    <m/>
    <m/>
    <m/>
    <m/>
    <s v="国富会计所"/>
    <s v="北京执业中心"/>
    <s v="佟锐"/>
    <s v="佟锐"/>
    <m/>
    <n v="28301.886792452828"/>
    <n v="30000"/>
    <m/>
    <m/>
    <d v="2023-12-07T00:00:00"/>
    <s v="合同未标明日期，用系统登记日期"/>
    <n v="28301.886792452828"/>
    <n v="1800"/>
    <n v="31800"/>
    <s v="否"/>
    <m/>
    <m/>
    <m/>
    <m/>
    <x v="2"/>
    <m/>
    <d v="2024-01-10T00:00:00"/>
    <n v="2024"/>
    <n v="31800"/>
    <m/>
    <n v="0"/>
    <m/>
    <m/>
    <s v="LC"/>
    <m/>
    <m/>
  </r>
  <r>
    <s v="第一批√"/>
    <x v="2"/>
    <d v="2023-11-24T00:00:00"/>
    <s v="因福来科技（深圳）有限公司"/>
    <s v="Infoline Technology (Shenzhen) Co., Ltd"/>
    <s v="外商投资企业"/>
    <s v="因福来科技（深圳）有限公司"/>
    <s v="Infoline Technology (Shenzhen) Co., Ltd"/>
    <s v="外商投资企业"/>
    <s v="否"/>
    <s v="否"/>
    <m/>
    <m/>
    <m/>
    <s v="科技与通讯Technology &amp; Telecommunications"/>
    <n v="1663.3"/>
    <s v="1000万元（含）至5000万元"/>
    <m/>
    <m/>
    <m/>
    <s v="Crowe Global"/>
    <x v="7"/>
    <x v="7"/>
    <m/>
    <m/>
    <m/>
    <m/>
    <m/>
    <m/>
    <x v="0"/>
    <s v="老客户老业务"/>
    <s v="审计"/>
    <s v="其他境外审计业务"/>
    <s v="2023年报审计"/>
    <x v="0"/>
    <s v="深圳"/>
    <m/>
    <m/>
    <m/>
    <m/>
    <s v="国富会计所"/>
    <s v="北京执业中心"/>
    <s v="佟锐"/>
    <s v="佟锐"/>
    <m/>
    <n v="40000"/>
    <n v="42400"/>
    <m/>
    <m/>
    <d v="2023-11-24T00:00:00"/>
    <s v="系统登记日期"/>
    <n v="40000"/>
    <n v="15000"/>
    <n v="58300"/>
    <s v="否"/>
    <m/>
    <m/>
    <m/>
    <m/>
    <x v="2"/>
    <m/>
    <d v="2024-03-27T00:00:00"/>
    <n v="2024"/>
    <n v="58300"/>
    <m/>
    <n v="0"/>
    <m/>
    <m/>
    <s v="LC"/>
    <m/>
    <m/>
  </r>
  <r>
    <s v="第一批√"/>
    <x v="2"/>
    <d v="2024-01-01T00:00:00"/>
    <s v="河北蒙特费罗导轨有限公司"/>
    <s v="Hebei Monteferro Guide Rails Co., Ltd."/>
    <s v="外商投资企业"/>
    <s v="河北蒙特费罗导轨有限公司"/>
    <s v="Hebei Monteferro Guide Rails Co., Ltd."/>
    <s v="外商投资企业"/>
    <s v="否"/>
    <s v="否"/>
    <m/>
    <m/>
    <m/>
    <s v="制造Manufacturing"/>
    <n v="16844"/>
    <s v="1亿元（含）至3.65亿元（5000万美元）"/>
    <m/>
    <m/>
    <m/>
    <s v="Crowe Global"/>
    <x v="8"/>
    <x v="8"/>
    <s v="Giovanni Paschero "/>
    <m/>
    <s v="g.paschero@crowebompani.it"/>
    <m/>
    <m/>
    <m/>
    <x v="0"/>
    <s v="老客户老业务"/>
    <s v="审计"/>
    <s v="其他境外审计业务"/>
    <s v="2023年报审计"/>
    <x v="0"/>
    <s v="沧州"/>
    <m/>
    <m/>
    <m/>
    <m/>
    <s v="国富会计所"/>
    <s v="北京执业中心"/>
    <s v="佟锐"/>
    <s v="佟锐"/>
    <m/>
    <n v="47169.811320754714"/>
    <n v="50000"/>
    <m/>
    <m/>
    <d v="2024-03-12T00:00:00"/>
    <s v="系统登记日期"/>
    <n v="51886.792452830188"/>
    <m/>
    <n v="55000"/>
    <s v="否"/>
    <m/>
    <m/>
    <m/>
    <m/>
    <x v="2"/>
    <m/>
    <d v="2024-03-20T00:00:00"/>
    <n v="2024"/>
    <n v="55000"/>
    <m/>
    <n v="0"/>
    <m/>
    <m/>
    <s v="LC"/>
    <m/>
    <m/>
  </r>
  <r>
    <s v="第一批√"/>
    <x v="0"/>
    <d v="2024-01-01T00:00:00"/>
    <s v="北京福泰克环保科技有限公司"/>
    <s v="Beijing Fuel Tech Environmental Technologies Co., Ltd."/>
    <s v="外商投资企业"/>
    <s v="北京福泰克环保科技有限公司"/>
    <s v="Beijing Fuel Tech Environmental Technologies Co., Ltd."/>
    <s v="外商投资企业"/>
    <s v="否"/>
    <s v="否"/>
    <m/>
    <m/>
    <m/>
    <s v="制造Manufacturing"/>
    <n v="2"/>
    <s v="低于500万元"/>
    <m/>
    <m/>
    <m/>
    <s v="国富集团内部"/>
    <x v="0"/>
    <x v="0"/>
    <m/>
    <m/>
    <m/>
    <s v="国富会计所北京执业中心"/>
    <s v="佟锐"/>
    <s v="王佳佳延续业务"/>
    <x v="0"/>
    <s v="老客户老业务"/>
    <s v="审计"/>
    <s v="其他境外审计业务"/>
    <s v="2023年报审计"/>
    <x v="0"/>
    <s v="北京"/>
    <m/>
    <m/>
    <m/>
    <m/>
    <s v="国富会计所"/>
    <s v="北京执业中心"/>
    <s v="佟锐"/>
    <s v="佟锐"/>
    <m/>
    <n v="15000"/>
    <n v="15900"/>
    <m/>
    <m/>
    <d v="2024-03-12T00:00:00"/>
    <s v="系统登记日期"/>
    <n v="15000"/>
    <m/>
    <n v="15900"/>
    <s v="否"/>
    <m/>
    <m/>
    <m/>
    <m/>
    <x v="2"/>
    <m/>
    <d v="2024-04-26T00:00:00"/>
    <n v="2024"/>
    <n v="15900"/>
    <m/>
    <n v="0"/>
    <m/>
    <m/>
    <s v="LC"/>
    <m/>
    <m/>
  </r>
  <r>
    <s v="第一批√"/>
    <x v="0"/>
    <d v="2024-01-01T00:00:00"/>
    <s v="安比贸易（深圳）有限公司"/>
    <s v="AB Technologies Co., Ltd."/>
    <s v="外商投资企业"/>
    <s v="安比贸易（深圳）有限公司"/>
    <s v="AB Technologies Co., Ltd."/>
    <s v="外商投资企业"/>
    <s v="否"/>
    <s v="否"/>
    <m/>
    <m/>
    <m/>
    <s v="科技与通讯Technology &amp; Telecommunications"/>
    <n v="6880"/>
    <s v="5000万元（含）至1亿元"/>
    <m/>
    <m/>
    <m/>
    <s v="国富集团内部"/>
    <x v="0"/>
    <x v="0"/>
    <m/>
    <m/>
    <m/>
    <s v="国富会计所北京执业中心"/>
    <s v="佟锐"/>
    <s v="王佳佳延续业务"/>
    <x v="0"/>
    <s v="老客户老业务"/>
    <s v="审计"/>
    <s v="其他境外审计业务"/>
    <s v="2023年报审计"/>
    <x v="0"/>
    <s v="深圳"/>
    <m/>
    <m/>
    <m/>
    <m/>
    <s v="国富会计所"/>
    <s v="北京执业中心"/>
    <s v="佟锐"/>
    <s v="佟锐"/>
    <m/>
    <n v="62000"/>
    <n v="65720"/>
    <m/>
    <m/>
    <d v="2024-03-27T00:00:00"/>
    <s v="系统登记日期"/>
    <n v="62000"/>
    <m/>
    <n v="65720"/>
    <s v="否"/>
    <m/>
    <m/>
    <m/>
    <m/>
    <x v="2"/>
    <m/>
    <d v="2024-03-26T00:00:00"/>
    <n v="2024"/>
    <n v="65720"/>
    <m/>
    <n v="0"/>
    <m/>
    <m/>
    <s v="LC"/>
    <m/>
    <m/>
  </r>
  <r>
    <s v="第一批√"/>
    <x v="2"/>
    <d v="2024-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x v="1"/>
    <x v="1"/>
    <s v="Laurence Field "/>
    <s v="International Liaison Partner"/>
    <s v="laurence.field@crowe.co.uk_x000a_+442078427100"/>
    <m/>
    <m/>
    <m/>
    <x v="0"/>
    <s v="老客户老业务"/>
    <s v="审计"/>
    <s v="其他境外审计业务"/>
    <s v="2023年报审计"/>
    <x v="0"/>
    <s v="深圳"/>
    <m/>
    <m/>
    <m/>
    <m/>
    <s v="国富会计所"/>
    <s v="北京执业中心"/>
    <s v="佟锐"/>
    <s v="佟锐"/>
    <m/>
    <n v="35000"/>
    <n v="37100"/>
    <m/>
    <m/>
    <d v="2024-01-01T00:00:00"/>
    <s v="估计日期"/>
    <n v="35000"/>
    <m/>
    <n v="37100"/>
    <s v="否"/>
    <m/>
    <m/>
    <m/>
    <m/>
    <x v="2"/>
    <m/>
    <d v="2024-05-20T00:00:00"/>
    <n v="2024"/>
    <n v="37100"/>
    <m/>
    <n v="0"/>
    <m/>
    <m/>
    <s v="LC"/>
    <m/>
    <m/>
  </r>
  <r>
    <s v="第一批√"/>
    <x v="2"/>
    <d v="2024-01-01T00:00:00"/>
    <s v="天津峰利蒙瑞特实业有限公司"/>
    <s v="Tianjin Fengli Merit Co., Ltd"/>
    <s v="外商投资企业"/>
    <s v="天津峰利蒙瑞特实业有限公司"/>
    <s v="Tianjin Fengli Merit Co., Ltd"/>
    <s v="外商投资企业"/>
    <s v="否"/>
    <s v="否"/>
    <m/>
    <m/>
    <m/>
    <s v="制造Manufacturing"/>
    <n v="25495"/>
    <s v="1亿元（含）至3.65亿元（5000万美元）"/>
    <m/>
    <m/>
    <m/>
    <s v="Crowe Global"/>
    <x v="8"/>
    <x v="8"/>
    <s v="Giovanni Paschero "/>
    <m/>
    <s v="g.paschero@crowebompani.it"/>
    <m/>
    <m/>
    <m/>
    <x v="0"/>
    <s v="老客户老业务"/>
    <s v="审计"/>
    <s v="其他境外审计业务"/>
    <s v="2023年报审计"/>
    <x v="0"/>
    <s v="天津"/>
    <m/>
    <m/>
    <m/>
    <m/>
    <s v="国富会计所"/>
    <s v="北京执业中心"/>
    <s v="佟锐"/>
    <s v="佟锐"/>
    <m/>
    <n v="75471.698113207545"/>
    <n v="80000"/>
    <m/>
    <m/>
    <d v="2024-03-27T00:00:00"/>
    <s v="系统登记日期"/>
    <n v="75471.698113207545"/>
    <n v="4716.981132075467"/>
    <n v="85000"/>
    <s v="否"/>
    <m/>
    <m/>
    <m/>
    <m/>
    <x v="2"/>
    <m/>
    <d v="2024-04-18T00:00:00"/>
    <n v="2024"/>
    <n v="85000"/>
    <m/>
    <n v="0"/>
    <m/>
    <m/>
    <s v="LC"/>
    <m/>
    <m/>
  </r>
  <r>
    <s v="第一批√"/>
    <x v="0"/>
    <d v="2024-01-01T00:00:00"/>
    <s v="重庆市长寿区宜康百龄帮养老服务有限公司"/>
    <s v="Chongqing Changshou Yikang Bailingbang Yanjia Eldercare Co., Ltd"/>
    <s v="外商投资企业"/>
    <s v="重庆市长寿区宜康百龄帮养老服务有限公司"/>
    <s v="Chongqing Changshou Yikang Bailingbang Yanjia Eldercare Co., Ltd"/>
    <s v="外商投资企业"/>
    <s v="否"/>
    <s v="否"/>
    <m/>
    <m/>
    <m/>
    <s v="医疗Healthcare"/>
    <n v="250"/>
    <s v="低于500万元"/>
    <m/>
    <m/>
    <m/>
    <s v="官网咨询"/>
    <x v="0"/>
    <x v="0"/>
    <m/>
    <m/>
    <m/>
    <s v="国富会计所北京执业中心"/>
    <s v="佟锐"/>
    <m/>
    <x v="0"/>
    <s v="老客户老业务"/>
    <s v="审计"/>
    <s v="其他境外审计业务"/>
    <s v="2023年报审计"/>
    <x v="0"/>
    <s v="重庆"/>
    <m/>
    <m/>
    <m/>
    <m/>
    <s v="国富会计所"/>
    <s v="北京执业中心"/>
    <s v="佟锐"/>
    <s v="佟锐"/>
    <m/>
    <n v="127358.49056603773"/>
    <n v="135000"/>
    <m/>
    <m/>
    <d v="2024-01-01T00:00:00"/>
    <s v="估计日期"/>
    <n v="127358.49056603773"/>
    <m/>
    <n v="135000"/>
    <s v="否"/>
    <m/>
    <m/>
    <m/>
    <m/>
    <x v="2"/>
    <m/>
    <m/>
    <n v="2024"/>
    <n v="135000"/>
    <m/>
    <n v="0"/>
    <m/>
    <m/>
    <s v="LC"/>
    <m/>
    <m/>
  </r>
  <r>
    <s v="第一批√"/>
    <x v="2"/>
    <d v="2024-01-01T00:00:00"/>
    <s v="埃赋隆半导体（上海）有限公司"/>
    <s v="Ampleon Semiconductors (Shanghai) Co., Ltd."/>
    <s v="外商投资企业"/>
    <s v="埃赋隆半导体（上海）有限公司"/>
    <s v="Ampleon Semiconductors (Shanghai) Co., Ltd."/>
    <s v="外商投资企业"/>
    <s v="否"/>
    <s v="否"/>
    <m/>
    <m/>
    <m/>
    <s v="专业服务Professional Services"/>
    <n v="10000"/>
    <s v="1亿元（含）至3.65亿元（5000万美元）"/>
    <m/>
    <m/>
    <m/>
    <s v="Crowe Global"/>
    <x v="9"/>
    <x v="9"/>
    <s v="Hugo Everaerd"/>
    <s v="International Liaison Partner"/>
    <s v="_x000a_h.everaerd@crowefoederer.nl_x000a_+31205646000"/>
    <m/>
    <m/>
    <m/>
    <x v="0"/>
    <s v="老客户老业务"/>
    <s v="财务外包"/>
    <s v="⑦其他"/>
    <s v="2024年财务外包服务：会计，税务"/>
    <x v="0"/>
    <s v="上海"/>
    <m/>
    <m/>
    <m/>
    <m/>
    <s v="咨询公司"/>
    <s v="北京总部"/>
    <s v="沈琳"/>
    <s v="刘胜春"/>
    <m/>
    <n v="216206"/>
    <n v="229179"/>
    <m/>
    <m/>
    <d v="2024-01-01T00:00:00"/>
    <s v="估计日期"/>
    <n v="216206"/>
    <m/>
    <n v="229179"/>
    <s v="否"/>
    <m/>
    <m/>
    <m/>
    <m/>
    <x v="2"/>
    <m/>
    <m/>
    <n v="2024"/>
    <n v="229179"/>
    <m/>
    <n v="0"/>
    <m/>
    <m/>
    <m/>
    <m/>
    <m/>
  </r>
  <r>
    <s v="第一批√"/>
    <x v="2"/>
    <d v="2024-01-01T00:00:00"/>
    <s v="北京声航软件开发有限公司"/>
    <s v="Beijing SoundHound Software Developmets Co.,Ltd"/>
    <s v="外商投资企业"/>
    <s v="北京声航软件开发有限公司"/>
    <s v="Beijing SoundHound Software Developmets Co.,Ltd"/>
    <s v="外商投资企业"/>
    <s v="否"/>
    <s v="否"/>
    <m/>
    <m/>
    <m/>
    <s v="专业服务Professional Services"/>
    <n v="800"/>
    <s v="500万元（含）至1000万元"/>
    <m/>
    <m/>
    <m/>
    <s v="Crowe Global"/>
    <x v="3"/>
    <x v="3"/>
    <s v="William Brewer"/>
    <s v="International Liaison Partner"/>
    <s v="bill.brewer@crowe.com_x000a_+12163165985"/>
    <m/>
    <m/>
    <m/>
    <x v="0"/>
    <s v="老客户老业务"/>
    <s v="财务外包"/>
    <m/>
    <s v="会计，税务，薪酬"/>
    <x v="0"/>
    <s v="北京"/>
    <m/>
    <m/>
    <m/>
    <m/>
    <s v="咨询公司"/>
    <s v="北京总部"/>
    <s v="沈琳"/>
    <s v="刘胜春"/>
    <m/>
    <n v="282837"/>
    <n v="299807"/>
    <m/>
    <m/>
    <d v="2024-01-01T00:00:00"/>
    <s v="估计日期"/>
    <n v="282837"/>
    <m/>
    <n v="299807"/>
    <s v="否"/>
    <m/>
    <m/>
    <m/>
    <m/>
    <x v="2"/>
    <m/>
    <m/>
    <n v="2024"/>
    <n v="299807"/>
    <m/>
    <n v="0"/>
    <m/>
    <m/>
    <m/>
    <m/>
    <m/>
  </r>
  <r>
    <s v="第一批√"/>
    <x v="2"/>
    <d v="2024-01-01T00:00:00"/>
    <s v="北京尤尼康环球科技有限公司"/>
    <s v="Beijing UNICOM Global Technology Co. Ltd."/>
    <s v="外商投资企业"/>
    <s v="北京尤尼康环球科技有限公司"/>
    <s v="Beijing UNICOM Global Technology Co. Ltd."/>
    <s v="外商投资企业"/>
    <s v="否"/>
    <s v="否"/>
    <m/>
    <m/>
    <m/>
    <s v="专业服务Professional Services"/>
    <n v="2000"/>
    <s v="1000万元（含）至5000万元"/>
    <m/>
    <m/>
    <m/>
    <s v="Crowe Global"/>
    <x v="3"/>
    <x v="3"/>
    <s v="William Brewer"/>
    <s v="International Liaison Partner"/>
    <s v="bill.brewer@crowe.com_x000a_+12163165985"/>
    <m/>
    <m/>
    <m/>
    <x v="0"/>
    <s v="老客户老业务"/>
    <s v="财务外包"/>
    <m/>
    <s v="2024年财务外包：会计，税务"/>
    <x v="0"/>
    <s v="北京"/>
    <m/>
    <m/>
    <m/>
    <m/>
    <s v="咨询公司"/>
    <s v="北京总部"/>
    <s v="沈琳"/>
    <s v="刘胜春"/>
    <m/>
    <n v="311644"/>
    <n v="330343"/>
    <m/>
    <m/>
    <d v="2024-01-01T00:00:00"/>
    <s v="估计日期"/>
    <n v="311644"/>
    <m/>
    <n v="330343"/>
    <s v="否"/>
    <m/>
    <m/>
    <m/>
    <m/>
    <x v="2"/>
    <m/>
    <m/>
    <n v="2024"/>
    <n v="330343"/>
    <m/>
    <n v="0"/>
    <m/>
    <m/>
    <m/>
    <m/>
    <m/>
  </r>
  <r>
    <s v="第一批√"/>
    <x v="2"/>
    <d v="2024-01-01T00:00:00"/>
    <s v="贝纳得（济南）清洁技术有限公司"/>
    <s v="Benetech Jinan Clean Tech Co., Ltd"/>
    <s v="外商投资企业"/>
    <s v="贝纳得（济南）清洁技术有限公司"/>
    <s v="Benetech Jinan Clean Tech Co., Ltd"/>
    <s v="外商投资企业"/>
    <s v="否"/>
    <s v="否"/>
    <m/>
    <m/>
    <m/>
    <s v="制造Manufacturing"/>
    <n v="150"/>
    <s v="低于500万元"/>
    <m/>
    <m/>
    <m/>
    <s v="Crowe Global"/>
    <x v="3"/>
    <x v="3"/>
    <s v="William Brewer"/>
    <s v="International Liaison Partner"/>
    <s v="bill.brewer@crowe.com_x000a_+12163165985"/>
    <m/>
    <m/>
    <m/>
    <x v="0"/>
    <s v="老客户老业务"/>
    <s v="财务外包"/>
    <m/>
    <s v="2024年财务外包：会计，税务"/>
    <x v="0"/>
    <s v="济南"/>
    <m/>
    <m/>
    <m/>
    <m/>
    <s v="咨询公司"/>
    <s v="北京总部"/>
    <s v="沈琳"/>
    <s v="刘胜春"/>
    <m/>
    <n v="286281"/>
    <n v="303458"/>
    <m/>
    <m/>
    <d v="2024-01-01T00:00:00"/>
    <s v="估计日期"/>
    <n v="286281"/>
    <m/>
    <n v="303458"/>
    <s v="否"/>
    <m/>
    <m/>
    <m/>
    <m/>
    <x v="2"/>
    <m/>
    <m/>
    <n v="2024"/>
    <n v="303458"/>
    <m/>
    <n v="0"/>
    <m/>
    <m/>
    <m/>
    <m/>
    <m/>
  </r>
  <r>
    <s v="第一批√"/>
    <x v="0"/>
    <d v="2024-01-01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m/>
    <m/>
    <m/>
    <s v="国富集团内部"/>
    <x v="0"/>
    <x v="0"/>
    <m/>
    <m/>
    <m/>
    <s v="咨询公司"/>
    <s v="刘胜春"/>
    <m/>
    <x v="0"/>
    <s v="老客户新业务"/>
    <s v="财务外包"/>
    <m/>
    <s v="会计，税务，薪酬"/>
    <x v="0"/>
    <s v="北京"/>
    <m/>
    <m/>
    <m/>
    <m/>
    <s v="咨询公司"/>
    <s v="北京总部"/>
    <s v="沈琳"/>
    <s v="刘胜春"/>
    <m/>
    <n v="126616"/>
    <n v="134213"/>
    <m/>
    <m/>
    <d v="2024-01-01T00:00:00"/>
    <s v="估计日期"/>
    <n v="126616"/>
    <m/>
    <n v="134213"/>
    <s v="否"/>
    <m/>
    <m/>
    <m/>
    <m/>
    <x v="2"/>
    <m/>
    <m/>
    <n v="2024"/>
    <n v="134213"/>
    <m/>
    <n v="0"/>
    <m/>
    <m/>
    <m/>
    <m/>
    <m/>
  </r>
  <r>
    <s v="第一批√"/>
    <x v="2"/>
    <d v="2024-01-01T00:00:00"/>
    <s v="巨溪商务信息咨询（上海）有限公司"/>
    <s v="Global Collect Services China Limited"/>
    <s v="外商投资企业"/>
    <s v="巨溪商务信息咨询（上海）有限公司"/>
    <s v="Global Collect Services China Limited"/>
    <s v="外商投资企业"/>
    <s v="否"/>
    <s v="否"/>
    <m/>
    <m/>
    <m/>
    <s v="专业服务Professional Services"/>
    <n v="2000"/>
    <s v="1000万元（含）至5000万元"/>
    <m/>
    <m/>
    <m/>
    <s v="Crowe Global"/>
    <x v="2"/>
    <x v="2"/>
    <s v="Anthony Patrk"/>
    <s v="International Liaison Partner"/>
    <s v="Anthony.Patrk@crowe.com.au_x000a_+61415906680"/>
    <m/>
    <m/>
    <m/>
    <x v="0"/>
    <s v="老客户老业务"/>
    <s v="财务外包"/>
    <m/>
    <s v="2024年财务外包：会计，税务"/>
    <x v="0"/>
    <s v="上海"/>
    <m/>
    <m/>
    <m/>
    <m/>
    <s v="咨询公司"/>
    <s v="北京总部"/>
    <s v="沈琳"/>
    <s v="刘胜春"/>
    <m/>
    <n v="252324"/>
    <n v="267463"/>
    <m/>
    <m/>
    <d v="2024-01-01T00:00:00"/>
    <s v="估计日期"/>
    <n v="252324"/>
    <m/>
    <n v="267463"/>
    <s v="否"/>
    <m/>
    <m/>
    <m/>
    <m/>
    <x v="2"/>
    <m/>
    <m/>
    <n v="2024"/>
    <n v="267463"/>
    <m/>
    <n v="0"/>
    <m/>
    <m/>
    <m/>
    <m/>
    <m/>
  </r>
  <r>
    <s v="第一批√"/>
    <x v="0"/>
    <d v="2024-01-01T00:00:00"/>
    <s v="齐思工业设计咨询（上海）有限公司"/>
    <s v="TEAMS Design Consulting (Shanghai) Co., Ltd."/>
    <s v="外商投资企业"/>
    <s v="齐思工业设计咨询（上海）有限公司"/>
    <s v="TEAMS Design Consulting (Shanghai) Co., Ltd."/>
    <s v="外商投资企业"/>
    <s v="否"/>
    <s v="否"/>
    <m/>
    <m/>
    <m/>
    <s v="专业服务Professional Services"/>
    <n v="900"/>
    <s v="500万元（含）至1000万元"/>
    <m/>
    <m/>
    <m/>
    <s v="国富集团内部"/>
    <x v="0"/>
    <x v="0"/>
    <m/>
    <m/>
    <m/>
    <s v="咨询公司"/>
    <s v="刘胜春"/>
    <m/>
    <x v="0"/>
    <s v="老客户老业务"/>
    <s v="财务外包"/>
    <m/>
    <s v="2024年财务外包：会计，税务"/>
    <x v="0"/>
    <s v="上海"/>
    <m/>
    <m/>
    <m/>
    <m/>
    <s v="咨询公司"/>
    <s v="北京总部"/>
    <s v="沈琳"/>
    <s v="刘胜春"/>
    <m/>
    <n v="148584"/>
    <n v="157500"/>
    <m/>
    <m/>
    <d v="2024-01-01T00:00:00"/>
    <s v="估计日期"/>
    <n v="148584"/>
    <m/>
    <n v="157500"/>
    <s v="否"/>
    <m/>
    <m/>
    <m/>
    <m/>
    <x v="2"/>
    <m/>
    <m/>
    <n v="2024"/>
    <n v="157500"/>
    <m/>
    <n v="0"/>
    <m/>
    <m/>
    <m/>
    <m/>
    <m/>
  </r>
  <r>
    <s v="第一批√"/>
    <x v="2"/>
    <d v="2024-01-01T00:00:00"/>
    <s v="数维知识产权咨询（上海）有限责任公司"/>
    <s v="Ebrand Service Shanghai Co., Ltd"/>
    <s v="外商投资企业"/>
    <s v="数维知识产权咨询（上海）有限责任公司"/>
    <s v="Ebrand Service Shanghai Co., Ltd"/>
    <s v="外商投资企业"/>
    <s v="否"/>
    <s v="否"/>
    <m/>
    <m/>
    <m/>
    <s v="专业服务Professional Services"/>
    <n v="100"/>
    <s v="低于500万元"/>
    <m/>
    <m/>
    <m/>
    <s v="Crowe Global"/>
    <x v="10"/>
    <x v="10"/>
    <s v="Andreas Hoffmann"/>
    <s v="Partner"/>
    <s v="hoffmann@crowe-bpg.de_x000a_+492151508464"/>
    <m/>
    <m/>
    <m/>
    <x v="0"/>
    <s v="老客户老业务"/>
    <s v="财务外包"/>
    <m/>
    <s v="2024年财务外包：会计，税务，薪酬"/>
    <x v="0"/>
    <s v="上海"/>
    <m/>
    <m/>
    <m/>
    <m/>
    <s v="咨询公司"/>
    <s v="北京总部"/>
    <s v="沈琳"/>
    <s v="刘胜春"/>
    <m/>
    <n v="46837"/>
    <n v="49647"/>
    <m/>
    <m/>
    <d v="2024-01-01T00:00:00"/>
    <s v="估计日期"/>
    <n v="46837"/>
    <m/>
    <n v="49647"/>
    <s v="否"/>
    <m/>
    <m/>
    <m/>
    <m/>
    <x v="2"/>
    <m/>
    <m/>
    <n v="2024"/>
    <n v="49647"/>
    <m/>
    <n v="0"/>
    <m/>
    <m/>
    <m/>
    <m/>
    <m/>
  </r>
  <r>
    <s v="第一批√"/>
    <x v="2"/>
    <d v="2024-01-01T00:00:00"/>
    <s v="思澎赛企业管理（上海）有限公司"/>
    <s v="Spencer Stuart Star Enterprise Management Co., Ltd."/>
    <s v="外商投资企业"/>
    <s v="思澎赛企业管理（上海）有限公司"/>
    <s v="Spencer Stuart Star Enterprise Management Co., Ltd."/>
    <s v="外商投资企业"/>
    <s v="否"/>
    <s v="否"/>
    <m/>
    <m/>
    <m/>
    <s v="专业服务Professional Services"/>
    <n v="1916"/>
    <s v="1000万元（含）至5000万元"/>
    <m/>
    <m/>
    <m/>
    <s v="Crowe Global"/>
    <x v="11"/>
    <x v="11"/>
    <s v="Cyrus Chow"/>
    <s v="International Liaison Partner"/>
    <s v="international.liaison@crowe.hk_x000a_+85228946835"/>
    <m/>
    <m/>
    <m/>
    <x v="0"/>
    <s v="老客户老业务"/>
    <s v="财务外包"/>
    <m/>
    <s v="2024年财务外包：会计，税务"/>
    <x v="0"/>
    <s v="上海"/>
    <m/>
    <m/>
    <m/>
    <m/>
    <s v="咨询公司"/>
    <s v="北京总部"/>
    <s v="沈琳"/>
    <s v="刘胜春"/>
    <m/>
    <n v="112356"/>
    <n v="119098"/>
    <m/>
    <m/>
    <d v="2024-01-01T00:00:00"/>
    <s v="估计日期"/>
    <n v="112356"/>
    <m/>
    <n v="119098"/>
    <s v="否"/>
    <m/>
    <m/>
    <m/>
    <m/>
    <x v="2"/>
    <m/>
    <m/>
    <n v="2024"/>
    <n v="119098"/>
    <m/>
    <n v="0"/>
    <m/>
    <m/>
    <m/>
    <m/>
    <m/>
  </r>
  <r>
    <s v="第一批√"/>
    <x v="0"/>
    <d v="2024-01-01T00:00:00"/>
    <s v="星亚智研（北京）咨询有限公司"/>
    <s v="Xingya Zhiyan (Beijing) Consulting Co., Ltd"/>
    <s v="外商投资企业"/>
    <s v="星亚智研（北京）咨询有限公司"/>
    <s v="Xingya Zhiyan (Beijing) Consulting Co., Ltd"/>
    <s v="外商投资企业"/>
    <s v="否"/>
    <s v="否"/>
    <m/>
    <m/>
    <m/>
    <s v="专业服务Professional Services"/>
    <n v="300"/>
    <s v="低于500万元"/>
    <m/>
    <m/>
    <m/>
    <s v="国富集团内部"/>
    <x v="0"/>
    <x v="0"/>
    <m/>
    <m/>
    <m/>
    <s v="咨询公司"/>
    <s v="刘胜春"/>
    <m/>
    <x v="0"/>
    <s v="新客户新业务"/>
    <s v="财务外包"/>
    <m/>
    <s v="2024年财务外包：会计，税务，薪酬"/>
    <x v="0"/>
    <s v="北京"/>
    <m/>
    <m/>
    <m/>
    <m/>
    <s v="咨询公司"/>
    <s v="北京总部"/>
    <s v="沈琳"/>
    <s v="刘胜春"/>
    <m/>
    <n v="79245"/>
    <n v="84000"/>
    <m/>
    <m/>
    <d v="2024-01-01T00:00:00"/>
    <s v="估计日期"/>
    <n v="79245"/>
    <m/>
    <n v="84000"/>
    <s v="否"/>
    <m/>
    <m/>
    <m/>
    <m/>
    <x v="2"/>
    <m/>
    <m/>
    <n v="2024"/>
    <n v="84000"/>
    <m/>
    <n v="0"/>
    <m/>
    <m/>
    <m/>
    <m/>
    <m/>
  </r>
  <r>
    <s v="第一批√"/>
    <x v="1"/>
    <d v="2023-06-16T00:00:00"/>
    <s v="CROWE FST CONSULTING KFT."/>
    <s v="CROWE FST CONSULTING KFT."/>
    <s v="境外企业"/>
    <s v="CROWE FST CONSULTING KFT."/>
    <s v="CROWE FST CONSULTING KFT."/>
    <s v="外国企业"/>
    <s v="否"/>
    <s v="否"/>
    <m/>
    <m/>
    <m/>
    <s v="专业服务Professional Services"/>
    <n v="0"/>
    <m/>
    <m/>
    <m/>
    <m/>
    <s v="Crowe Global"/>
    <x v="17"/>
    <x v="19"/>
    <s v="Ashwani Verma"/>
    <s v="Partner"/>
    <s v=" +36301604222_x000a_ashwani.verma@crowe.hu"/>
    <m/>
    <m/>
    <m/>
    <x v="0"/>
    <s v="新客户新业务"/>
    <s v="财务外包"/>
    <m/>
    <s v="供应商信息录入流程外包"/>
    <x v="0"/>
    <s v="上海"/>
    <m/>
    <m/>
    <m/>
    <m/>
    <s v="咨询公司"/>
    <s v="北京总部"/>
    <s v="沈琳"/>
    <s v="刘胜春"/>
    <m/>
    <n v="47212"/>
    <n v="50044"/>
    <m/>
    <m/>
    <d v="2024-01-01T00:00:00"/>
    <s v="估计日期"/>
    <n v="47212"/>
    <m/>
    <n v="50044"/>
    <s v="否"/>
    <m/>
    <m/>
    <m/>
    <m/>
    <x v="2"/>
    <m/>
    <m/>
    <n v="2024"/>
    <n v="50044"/>
    <m/>
    <n v="0"/>
    <m/>
    <m/>
    <m/>
    <m/>
    <m/>
  </r>
  <r>
    <s v="第一批√"/>
    <x v="1"/>
    <d v="2024-01-01T00:00:00"/>
    <s v="NEEYAMO, INC"/>
    <s v="NEEYAMO, INC"/>
    <s v="境外企业"/>
    <s v="NEEYAMO, INC"/>
    <s v="NEEYAMO, INC"/>
    <s v="外国企业"/>
    <s v="否"/>
    <s v="否"/>
    <m/>
    <m/>
    <m/>
    <s v="专业服务Professional Services"/>
    <n v="0"/>
    <m/>
    <m/>
    <m/>
    <m/>
    <s v="官网咨询"/>
    <x v="0"/>
    <x v="0"/>
    <m/>
    <m/>
    <m/>
    <m/>
    <m/>
    <m/>
    <x v="0"/>
    <s v="新客户新业务"/>
    <s v="财务外包"/>
    <m/>
    <s v="银行开户"/>
    <x v="0"/>
    <s v="上海"/>
    <m/>
    <m/>
    <m/>
    <m/>
    <s v="咨询公司"/>
    <s v="北京总部"/>
    <s v="沈琳"/>
    <s v="刘胜春"/>
    <m/>
    <n v="6547.16"/>
    <n v="6939"/>
    <m/>
    <m/>
    <d v="2024-01-01T00:00:00"/>
    <s v="估计日期"/>
    <n v="6547.16"/>
    <m/>
    <n v="6939"/>
    <s v="否"/>
    <m/>
    <m/>
    <m/>
    <m/>
    <x v="2"/>
    <m/>
    <m/>
    <n v="2024"/>
    <n v="6939"/>
    <m/>
    <n v="0"/>
    <m/>
    <m/>
    <m/>
    <m/>
    <m/>
  </r>
  <r>
    <s v="第一批√"/>
    <x v="0"/>
    <d v="2024-01-01T00:00:00"/>
    <s v="尼亚莫企业管理（上海）有限公司"/>
    <s v="Neeyamo Enterprise Management (Shanghai) Co., Ltd."/>
    <s v="外商投资企业"/>
    <s v="尼亚莫企业管理（上海）有限公司"/>
    <s v="Neeyamo Enterprise Management (Shanghai) Co., Ltd."/>
    <s v="外商投资企业"/>
    <s v="否"/>
    <s v="否"/>
    <m/>
    <m/>
    <m/>
    <s v="专业服务Professional Services"/>
    <n v="30"/>
    <s v="低于500万元"/>
    <m/>
    <m/>
    <m/>
    <s v="官网咨询"/>
    <x v="0"/>
    <x v="0"/>
    <m/>
    <m/>
    <m/>
    <s v="咨询公司"/>
    <s v="沈琳"/>
    <m/>
    <x v="0"/>
    <s v="新客户新业务"/>
    <s v="财务外包"/>
    <s v="⑦其他"/>
    <s v="2024年财务外包：会计，税务"/>
    <x v="0"/>
    <s v="上海"/>
    <m/>
    <m/>
    <m/>
    <m/>
    <s v="咨询公司"/>
    <s v="北京总部"/>
    <s v="沈琳"/>
    <s v="刘胜春"/>
    <m/>
    <n v="33440.85"/>
    <n v="35447.300000000003"/>
    <m/>
    <m/>
    <d v="2024-01-01T00:00:00"/>
    <s v="估计日期"/>
    <n v="33440.85"/>
    <m/>
    <n v="35447.300000000003"/>
    <s v="否"/>
    <m/>
    <m/>
    <m/>
    <m/>
    <x v="2"/>
    <m/>
    <m/>
    <n v="2024"/>
    <n v="35447.300000000003"/>
    <m/>
    <n v="0"/>
    <m/>
    <m/>
    <m/>
    <m/>
    <m/>
  </r>
  <r>
    <s v="第一批√"/>
    <x v="0"/>
    <d v="2024-01-01T00:00:00"/>
    <s v="爱艺德杰（上海）商务咨询有限公司"/>
    <m/>
    <s v="外商投资企业"/>
    <s v="爱艺德杰（上海）商务咨询有限公司"/>
    <m/>
    <s v="外商投资企业"/>
    <s v="否"/>
    <s v="否"/>
    <m/>
    <m/>
    <m/>
    <s v="专业服务Professional Services"/>
    <n v="900"/>
    <s v="500万元（含）至1000万元"/>
    <m/>
    <m/>
    <m/>
    <s v="国富集团内部"/>
    <x v="0"/>
    <x v="0"/>
    <m/>
    <m/>
    <m/>
    <s v="咨询公司"/>
    <s v="刘胜春"/>
    <m/>
    <x v="0"/>
    <s v="新客户新业务"/>
    <s v="财务外包"/>
    <s v="⑦其他"/>
    <s v="2024年财务外包：会计，税务，薪酬"/>
    <x v="0"/>
    <s v="上海"/>
    <m/>
    <m/>
    <m/>
    <m/>
    <s v="咨询公司"/>
    <s v="北京总部"/>
    <s v="沈琳"/>
    <s v="刘胜春"/>
    <m/>
    <n v="3773.58"/>
    <n v="4000"/>
    <m/>
    <m/>
    <d v="2024-01-01T00:00:00"/>
    <s v="估计日期"/>
    <n v="3773.58"/>
    <m/>
    <n v="4000"/>
    <s v="否"/>
    <m/>
    <m/>
    <m/>
    <m/>
    <x v="2"/>
    <m/>
    <m/>
    <n v="2024"/>
    <n v="4000"/>
    <m/>
    <n v="0"/>
    <m/>
    <m/>
    <m/>
    <m/>
    <m/>
  </r>
  <r>
    <s v="第一批√"/>
    <x v="0"/>
    <d v="2024-01-01T00:00:00"/>
    <s v="漾创采购咨询（东莞市）有限公司"/>
    <m/>
    <s v="外商投资企业"/>
    <s v="漾创采购咨询（东莞市）有限公司"/>
    <m/>
    <s v="外商投资企业"/>
    <s v="否"/>
    <s v="否"/>
    <m/>
    <m/>
    <m/>
    <s v="专业服务Professional Services"/>
    <n v="300"/>
    <s v="低于500万元"/>
    <m/>
    <m/>
    <m/>
    <s v="其他合作单位"/>
    <x v="3"/>
    <x v="0"/>
    <m/>
    <m/>
    <m/>
    <s v="咨询公司"/>
    <s v="沈琳"/>
    <m/>
    <x v="0"/>
    <s v="新客户新业务"/>
    <s v="审阅"/>
    <m/>
    <s v="会计，税务"/>
    <x v="0"/>
    <s v="东莞"/>
    <m/>
    <m/>
    <m/>
    <m/>
    <s v="咨询公司"/>
    <s v="北京总部"/>
    <s v="沈琳"/>
    <s v="沈琳"/>
    <m/>
    <n v="42452.83"/>
    <n v="45000"/>
    <m/>
    <m/>
    <d v="2023-01-01T00:00:00"/>
    <s v="估计日期"/>
    <n v="42452.83"/>
    <m/>
    <n v="45000"/>
    <s v="否"/>
    <m/>
    <m/>
    <m/>
    <m/>
    <x v="2"/>
    <m/>
    <m/>
    <n v="2024"/>
    <n v="45000"/>
    <m/>
    <n v="0"/>
    <m/>
    <m/>
    <m/>
    <m/>
    <m/>
  </r>
  <r>
    <s v="第一批√"/>
    <x v="2"/>
    <d v="2024-01-02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x v="2"/>
    <x v="2"/>
    <s v="Anthony Patrk"/>
    <s v="International Liaison Partner"/>
    <s v="Anthony.Patrk@crowe.com.au_x000a_+61415906680"/>
    <m/>
    <m/>
    <m/>
    <x v="0"/>
    <s v="老客户老业务"/>
    <s v="审计"/>
    <s v="④其他境外审计业务"/>
    <s v="2023年报审计（延续业务）"/>
    <x v="0"/>
    <s v="北京"/>
    <m/>
    <m/>
    <m/>
    <m/>
    <s v="国富会计所"/>
    <s v="北京执业中心"/>
    <s v="陈晓玲"/>
    <s v="刘洵子"/>
    <s v="含税价格"/>
    <n v="60407.547169811318"/>
    <n v="64032"/>
    <m/>
    <m/>
    <d v="2024-01-09T00:00:00"/>
    <m/>
    <n v="60407.547169811318"/>
    <m/>
    <n v="64032"/>
    <s v="否"/>
    <m/>
    <m/>
    <m/>
    <m/>
    <x v="2"/>
    <d v="2024-02-01T00:00:00"/>
    <d v="2024-03-04T00:00:00"/>
    <n v="2024"/>
    <n v="64032"/>
    <s v="增值税普票"/>
    <n v="0"/>
    <m/>
    <m/>
    <s v="OL"/>
    <m/>
    <m/>
  </r>
  <r>
    <s v="第一批√"/>
    <x v="2"/>
    <d v="2024-01-02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x v="2"/>
    <x v="2"/>
    <s v="Anthony Patrk"/>
    <s v="International Liaison Partner"/>
    <s v="Anthony.Patrk@crowe.com.au_x000a_+61415906680"/>
    <m/>
    <m/>
    <m/>
    <x v="0"/>
    <s v="老客户老业务"/>
    <s v="税务"/>
    <s v="⑤税务"/>
    <s v="2023年税审"/>
    <x v="0"/>
    <s v="北京"/>
    <m/>
    <m/>
    <m/>
    <m/>
    <s v="税务公司"/>
    <s v="北京总部"/>
    <s v="左振艳"/>
    <s v="王向鹏"/>
    <s v="含税价格"/>
    <n v="20000"/>
    <n v="21344"/>
    <m/>
    <m/>
    <d v="2024-01-09T00:00:00"/>
    <m/>
    <n v="20000"/>
    <m/>
    <n v="21344"/>
    <s v="否"/>
    <m/>
    <m/>
    <m/>
    <m/>
    <x v="2"/>
    <m/>
    <m/>
    <n v="2024"/>
    <n v="21344"/>
    <s v="增值税发票"/>
    <n v="0"/>
    <m/>
    <m/>
    <s v="OL"/>
    <m/>
    <m/>
  </r>
  <r>
    <s v="第一批√"/>
    <x v="0"/>
    <d v="2024-01-29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s v="Isabel Nortez (inortes@wegofurther.com)"/>
    <m/>
    <m/>
    <s v="国富集团内部"/>
    <x v="0"/>
    <x v="0"/>
    <m/>
    <m/>
    <m/>
    <s v="咨询公司"/>
    <s v="刘胜春"/>
    <m/>
    <x v="0"/>
    <s v="老客户老业务"/>
    <s v="审计"/>
    <s v="④其他境外审计业务"/>
    <s v="2023年报审计"/>
    <x v="0"/>
    <s v="北京"/>
    <m/>
    <m/>
    <m/>
    <m/>
    <s v="国富会计所"/>
    <s v="北京执业中心"/>
    <s v="陈晓玲"/>
    <s v="刘洵子"/>
    <s v="含税价格"/>
    <n v="42452.83018867924"/>
    <n v="45000"/>
    <m/>
    <m/>
    <d v="2024-03-04T00:00:00"/>
    <m/>
    <n v="42452.83018867924"/>
    <m/>
    <n v="44999.999999999993"/>
    <s v="否"/>
    <m/>
    <m/>
    <m/>
    <m/>
    <x v="2"/>
    <d v="2024-03-01T00:00:00"/>
    <d v="2024-03-31T00:00:00"/>
    <n v="2024"/>
    <n v="45000"/>
    <s v="增值税电子票"/>
    <n v="0"/>
    <m/>
    <m/>
    <s v="OL"/>
    <m/>
    <m/>
  </r>
  <r>
    <s v="第一批√"/>
    <x v="1"/>
    <d v="2024-02-18T00:00:00"/>
    <s v="三叶科技（天津）有限公司"/>
    <s v="Shamrock Technologies (Tianjin) Inc."/>
    <s v="外商投资企业"/>
    <s v="三叶科技（天津）有限公司"/>
    <s v="Shamrock Technologies (Tianjin) Inc."/>
    <s v="外商投资企业"/>
    <s v="否"/>
    <s v="否"/>
    <m/>
    <m/>
    <m/>
    <s v="化工Chemicals"/>
    <n v="9200"/>
    <s v="500万元（含）至1000万元"/>
    <m/>
    <m/>
    <m/>
    <s v="Crowe Global"/>
    <x v="3"/>
    <x v="3"/>
    <s v="Derek Grimm"/>
    <m/>
    <s v="Derek.Grimm@crowe.com"/>
    <m/>
    <m/>
    <m/>
    <x v="1"/>
    <m/>
    <s v="审计"/>
    <m/>
    <s v="2023年报审计、税务审计"/>
    <x v="0"/>
    <s v="天津"/>
    <m/>
    <m/>
    <m/>
    <m/>
    <s v="国富会计所"/>
    <s v="北京执业中心"/>
    <s v="佟锐"/>
    <s v="刘洵子"/>
    <s v="由佟总带队，我参与。含税含差旅总包价格；税务公司左振艳报价60000，一共报价30万。"/>
    <n v="240000"/>
    <n v="240000"/>
    <m/>
    <m/>
    <m/>
    <m/>
    <m/>
    <m/>
    <m/>
    <m/>
    <m/>
    <m/>
    <m/>
    <m/>
    <x v="4"/>
    <m/>
    <m/>
    <m/>
    <m/>
    <m/>
    <n v="0"/>
    <s v="3、报价高，超出客户预期；"/>
    <m/>
    <s v="OL"/>
    <m/>
    <m/>
  </r>
  <r>
    <s v="第一批√"/>
    <x v="0"/>
    <d v="2024-03-03T00:00:00"/>
    <s v="北京国富会计师事务所（特殊普通合伙）"/>
    <s v="Crowe China Certified Public Accountants"/>
    <s v="国富集团内部"/>
    <s v="宜昌达门船舶有限公司"/>
    <s v="Damen Yichang Shipyard Co., Ltd"/>
    <s v="外商投资企业"/>
    <s v="否"/>
    <s v="否"/>
    <m/>
    <m/>
    <m/>
    <s v="专业服务Professional Services"/>
    <n v="50522.8"/>
    <s v="3.65亿元（含）至7.3亿元（1亿美元）"/>
    <m/>
    <m/>
    <m/>
    <s v="国富集团内部"/>
    <x v="0"/>
    <x v="0"/>
    <m/>
    <m/>
    <m/>
    <s v="国富会计所湖北分所"/>
    <s v="王劲松"/>
    <m/>
    <x v="0"/>
    <s v="老客户新业务"/>
    <s v="其他"/>
    <s v="⑦其他"/>
    <s v="审阅英文报告翻译"/>
    <x v="0"/>
    <s v="北京"/>
    <m/>
    <m/>
    <m/>
    <m/>
    <s v="国富会计所"/>
    <s v="北京执业中心"/>
    <s v="陈晓玲"/>
    <s v="刘洵子"/>
    <s v="内部结算"/>
    <n v="5000"/>
    <n v="5000"/>
    <m/>
    <m/>
    <d v="2024-03-03T00:00:00"/>
    <m/>
    <n v="5000"/>
    <m/>
    <n v="5000"/>
    <s v="否"/>
    <m/>
    <m/>
    <m/>
    <m/>
    <x v="2"/>
    <d v="2024-03-03T00:00:00"/>
    <d v="2024-03-05T00:00:00"/>
    <n v="2024"/>
    <n v="5000"/>
    <s v="内部结算"/>
    <n v="0"/>
    <m/>
    <m/>
    <s v="OL"/>
    <m/>
    <m/>
  </r>
  <r>
    <s v="第一批√"/>
    <x v="1"/>
    <d v="2024-03-12T00:00:00"/>
    <s v="Triumph"/>
    <m/>
    <s v="外商投资企业"/>
    <s v="Undisclosed furniture supplier"/>
    <m/>
    <s v="外商投资企业"/>
    <s v="否"/>
    <m/>
    <m/>
    <m/>
    <m/>
    <s v="零售Retail"/>
    <m/>
    <m/>
    <m/>
    <m/>
    <m/>
    <s v="Crowe Global"/>
    <x v="1"/>
    <x v="1"/>
    <s v="Laurence Field "/>
    <s v="International Liaison Partner"/>
    <s v="laurence.field@crowe.co.uk"/>
    <m/>
    <m/>
    <m/>
    <x v="1"/>
    <m/>
    <s v="咨询"/>
    <m/>
    <s v="内部控制审计"/>
    <x v="2"/>
    <s v="淮安"/>
    <m/>
    <m/>
    <m/>
    <m/>
    <m/>
    <s v="北京执业中心"/>
    <s v="陈晓玲"/>
    <s v="刘洵子"/>
    <s v="含税价格，差旅实报实销"/>
    <n v="143200"/>
    <n v="165416"/>
    <m/>
    <m/>
    <m/>
    <m/>
    <m/>
    <m/>
    <m/>
    <m/>
    <m/>
    <m/>
    <m/>
    <m/>
    <x v="4"/>
    <m/>
    <m/>
    <m/>
    <m/>
    <m/>
    <n v="0"/>
    <s v="3、报价高，超出客户预期；"/>
    <m/>
    <s v="OL"/>
    <m/>
    <m/>
  </r>
  <r>
    <s v="第一批√"/>
    <x v="2"/>
    <d v="2024-03-12T00:00:00"/>
    <s v="Crowe LLP"/>
    <s v="Crowe LLP"/>
    <s v="境外企业"/>
    <s v="斯泰潘（南京）化学有限公司"/>
    <s v="Stepan Company (Nanjing)"/>
    <s v="外国企业"/>
    <s v="否"/>
    <m/>
    <m/>
    <m/>
    <m/>
    <s v="专业服务Professional Services"/>
    <n v="0"/>
    <s v="低于500万元"/>
    <m/>
    <m/>
    <m/>
    <s v="Crowe Global"/>
    <x v="3"/>
    <x v="3"/>
    <s v="Brian Hochberg "/>
    <s v="Partner"/>
    <s v="brian.hochberg@crowe.com"/>
    <s v="咨询公司"/>
    <s v="沈琳"/>
    <m/>
    <x v="0"/>
    <s v="老客户老业务"/>
    <s v="内部审计"/>
    <s v="⑥咨询"/>
    <s v="内部控制审计（SOX &amp; ABAC)"/>
    <x v="0"/>
    <s v="南京"/>
    <m/>
    <m/>
    <m/>
    <m/>
    <s v="国富会计所"/>
    <s v="北京执业中心"/>
    <s v="陈晓玲"/>
    <s v="刘洵子"/>
    <s v="2人，合计小时费率1480，预计八月两周、十二月一周，无差旅"/>
    <n v="81990.537735849051"/>
    <n v="86909.97"/>
    <m/>
    <m/>
    <d v="2024-03-13T00:00:00"/>
    <m/>
    <n v="81990.537735849051"/>
    <m/>
    <n v="86909.97"/>
    <s v="否"/>
    <m/>
    <m/>
    <m/>
    <m/>
    <x v="2"/>
    <d v="2024-08-12T00:00:00"/>
    <d v="2024-12-15T00:00:00"/>
    <n v="2024"/>
    <n v="86909.97"/>
    <s v="CABJ2024-2-9-1"/>
    <n v="0"/>
    <m/>
    <m/>
    <s v="OL"/>
    <m/>
    <m/>
  </r>
  <r>
    <s v="第一批√"/>
    <x v="0"/>
    <d v="2024-03-21T00:00:00"/>
    <s v="Pilmico &amp; Gold Coin Group - Singapore"/>
    <s v="Pilmico &amp; Gold Coin Group - Singapore"/>
    <s v="外商投资企业"/>
    <s v="金钱饲料 （东莞）有限公司等五家"/>
    <m/>
    <s v="外商投资企业"/>
    <s v="否"/>
    <s v="否"/>
    <m/>
    <m/>
    <m/>
    <s v="其它Other"/>
    <n v="200000"/>
    <s v="7.3亿元（含）至36.5亿元（5亿美元）"/>
    <s v="Shi Rui Teh_x000a_Internal Audit Manager_x000a_shirui.teh@aboitiz.com"/>
    <m/>
    <m/>
    <s v="官网咨询"/>
    <x v="0"/>
    <x v="0"/>
    <m/>
    <m/>
    <m/>
    <m/>
    <m/>
    <m/>
    <x v="1"/>
    <m/>
    <s v="咨询"/>
    <m/>
    <s v="内部控制审计"/>
    <x v="2"/>
    <s v="东莞、漳州等"/>
    <m/>
    <m/>
    <m/>
    <m/>
    <m/>
    <s v="北京执业中心"/>
    <s v="陈晓玲"/>
    <s v="刘洵子"/>
    <m/>
    <n v="597600"/>
    <n v="698589.12"/>
    <m/>
    <m/>
    <m/>
    <m/>
    <m/>
    <m/>
    <m/>
    <m/>
    <m/>
    <m/>
    <m/>
    <m/>
    <x v="4"/>
    <m/>
    <m/>
    <m/>
    <m/>
    <m/>
    <n v="0"/>
    <s v="3、报价高，超出客户预期；"/>
    <m/>
    <s v="OL"/>
    <m/>
    <m/>
  </r>
  <r>
    <s v="第一批√"/>
    <x v="1"/>
    <d v="2024-03-29T00:00:00"/>
    <s v="武汉奥普克光通科技有限公司"/>
    <s v="Wuhan OPTICOREINC Optical Communication Technology Co., Ltd."/>
    <s v="外商投资企业"/>
    <s v="武汉奥普克光通科技有限公司"/>
    <s v="Wuhan OPTICOREINC Optical Communication Technology Co., Ltd."/>
    <s v="外商投资企业"/>
    <s v="否"/>
    <s v="否"/>
    <m/>
    <m/>
    <s v="韩国上市公司在华子公司"/>
    <s v="科技与通讯Technology &amp; Telecommunications"/>
    <n v="20"/>
    <s v="低于500万元"/>
    <s v="Lily Li_x000a_lcg@opticore.co.kr_x000a_+86 1366 725 8525 "/>
    <m/>
    <m/>
    <s v="Crowe Global"/>
    <x v="5"/>
    <x v="5"/>
    <s v="HS Woo"/>
    <m/>
    <s v="hs.woo@hanulac.co.kr"/>
    <m/>
    <m/>
    <m/>
    <x v="0"/>
    <s v="新客户新业务"/>
    <s v="审计"/>
    <s v="④其他境外审计业务"/>
    <s v="2024年报审计（IFRS）、集团审计支持。2023年新设公司。"/>
    <x v="0"/>
    <s v="武汉"/>
    <m/>
    <m/>
    <m/>
    <m/>
    <s v="国富会计所"/>
    <s v="北京执业中心"/>
    <s v="佟锐"/>
    <s v="刘洵子"/>
    <s v="差旅费实报实销"/>
    <n v="85400"/>
    <n v="100594"/>
    <m/>
    <m/>
    <d v="2024-06-25T00:00:00"/>
    <m/>
    <n v="85400"/>
    <m/>
    <n v="90524"/>
    <s v="否"/>
    <m/>
    <m/>
    <m/>
    <m/>
    <x v="3"/>
    <m/>
    <m/>
    <n v="2025"/>
    <n v="90524"/>
    <m/>
    <n v="0"/>
    <m/>
    <m/>
    <s v="OL"/>
    <m/>
    <m/>
  </r>
  <r>
    <s v="第一批√"/>
    <x v="1"/>
    <d v="2024-05-28T00:00:00"/>
    <s v="沃特科（北京）软件有限公司"/>
    <s v="Workday (Beijing) Co., Ltd."/>
    <s v="外商投资企业"/>
    <s v="沃特科（北京）软件有限公司"/>
    <s v="Workday (Beijing) Co."/>
    <s v="外商投资企业"/>
    <s v="否"/>
    <s v="否"/>
    <m/>
    <m/>
    <m/>
    <s v="科技与通讯Technology &amp; Telecommunications"/>
    <n v="0"/>
    <s v="低于500万元"/>
    <m/>
    <m/>
    <m/>
    <s v="Crowe Global"/>
    <x v="18"/>
    <x v="20"/>
    <s v="Daniel.murphy@crowe.ie"/>
    <m/>
    <m/>
    <m/>
    <m/>
    <m/>
    <x v="1"/>
    <m/>
    <s v="审计"/>
    <m/>
    <s v="2024年报审计"/>
    <x v="2"/>
    <s v="北京"/>
    <m/>
    <m/>
    <m/>
    <m/>
    <m/>
    <s v="北京执业中心"/>
    <s v="陈晓玲"/>
    <s v="刘洵子"/>
    <s v="含税价3740欧元"/>
    <n v="27245.547169811322"/>
    <n v="28880.280000000002"/>
    <m/>
    <m/>
    <m/>
    <m/>
    <m/>
    <m/>
    <m/>
    <m/>
    <m/>
    <m/>
    <m/>
    <m/>
    <x v="4"/>
    <m/>
    <m/>
    <m/>
    <m/>
    <m/>
    <n v="0"/>
    <s v="4、其他，请说明"/>
    <s v="Our inability to demonstrate SOC2 Type2 compliance on our IT systems immediately ruled out our proposal from further consideration."/>
    <s v="OL"/>
    <m/>
    <m/>
  </r>
  <r>
    <s v="第一批√"/>
    <x v="3"/>
    <d v="2024-06-01T00:00:00"/>
    <s v="中国通商集团有限公司"/>
    <s v="China Infrastructure &amp; Logistics Group Ltd."/>
    <s v="境外上市公司（含港澳台）"/>
    <s v="中国通商集团有限公司"/>
    <s v="China Infrastructure &amp; Logistics Group Ltd."/>
    <s v="境外上市公司（含港澳台）"/>
    <s v="否"/>
    <s v="是"/>
    <s v="香港证交所"/>
    <s v="01719"/>
    <m/>
    <s v="物流Distribution"/>
    <n v="33600.993000000002"/>
    <s v="1亿元（含）至3.65亿元（5000万美元）"/>
    <m/>
    <m/>
    <m/>
    <s v="国富集团内部"/>
    <x v="0"/>
    <x v="0"/>
    <m/>
    <m/>
    <m/>
    <s v="国富会计所湖北分所"/>
    <s v="郑春林"/>
    <m/>
    <x v="0"/>
    <s v="新客户新业务"/>
    <s v="审计"/>
    <s v="内地企业境外上市审计业务"/>
    <s v="合作业务。由境外香港国富出具审计报告，湖北分所提供境内企业协助审计工作。_x000a_"/>
    <x v="4"/>
    <s v="香港"/>
    <s v="国富浩华（香港）会计师事务所有限公司"/>
    <s v="邱学雄"/>
    <s v="合伙人"/>
    <m/>
    <m/>
    <m/>
    <m/>
    <m/>
    <s v="2024年审计费用共128万港币，双方各占50%，境外企业由香港国富实施审计，合并审计报告出香港国富签署"/>
    <n v="1116007.5471698113"/>
    <n v="1182968"/>
    <s v="HKD"/>
    <n v="1280000"/>
    <d v="2024-12-01T00:00:00"/>
    <m/>
    <n v="1116007.5471698113"/>
    <m/>
    <n v="1182968"/>
    <s v="是"/>
    <s v="国富所湖北分所"/>
    <s v="郑春林"/>
    <n v="591484"/>
    <n v="591484"/>
    <x v="3"/>
    <m/>
    <m/>
    <n v="2025"/>
    <n v="1182968"/>
    <m/>
    <n v="0"/>
    <m/>
    <m/>
    <s v="OL"/>
    <d v="2025-05-30T00:00:00"/>
    <s v="截止2025/5/30系统中显示已收款金额为474837.6"/>
  </r>
  <r>
    <s v="第一批√"/>
    <x v="0"/>
    <d v="2024-07-08T00:00:00"/>
    <s v="林卫红"/>
    <s v="Weihong Lin"/>
    <s v="其他境内企业"/>
    <s v="林卫红"/>
    <s v="Weihong Lin"/>
    <s v="其他境内企业"/>
    <s v="否"/>
    <s v="否"/>
    <m/>
    <m/>
    <m/>
    <s v="其它Other"/>
    <n v="60"/>
    <s v="低于500万元"/>
    <s v="程老师 13607177668/湖北省武汉市江岸区永泰路2号武汉天地云廷一期T4-1801 _x000a_孙革13871270769"/>
    <m/>
    <m/>
    <s v="官网咨询"/>
    <x v="0"/>
    <x v="0"/>
    <m/>
    <m/>
    <m/>
    <s v="国富会计所北京执业中心"/>
    <s v="刘洵子"/>
    <m/>
    <x v="0"/>
    <s v="新客户新业务"/>
    <s v="审计"/>
    <s v="⑥咨询"/>
    <s v="个人收入证明专项审计"/>
    <x v="0"/>
    <s v="北京"/>
    <m/>
    <m/>
    <m/>
    <m/>
    <s v="国富会计所"/>
    <s v="北京执业中心"/>
    <s v="陈晓玲"/>
    <s v="刘洵子"/>
    <s v="含税价"/>
    <n v="2358.4905660377358"/>
    <n v="2500"/>
    <m/>
    <m/>
    <d v="2024-07-09T00:00:00"/>
    <m/>
    <n v="2358.4905660377358"/>
    <m/>
    <n v="2500"/>
    <s v="否"/>
    <m/>
    <m/>
    <m/>
    <m/>
    <x v="2"/>
    <d v="2024-07-09T00:00:00"/>
    <d v="2024-07-12T00:00:00"/>
    <n v="2024"/>
    <n v="2500"/>
    <m/>
    <n v="0"/>
    <m/>
    <m/>
    <s v="OL"/>
    <m/>
    <m/>
  </r>
  <r>
    <s v="第一批√"/>
    <x v="1"/>
    <d v="2024-07-15T00:00:00"/>
    <s v="Crowe Advartis Tax Advisers Sp. z o.o."/>
    <s v="Crowe Advartis Tax Advisers Sp. z o.o."/>
    <s v="境外企业"/>
    <s v="Crowe Advartis Tax Advisers Sp. z o.o."/>
    <s v="境外企业"/>
    <s v="外商投资企业"/>
    <m/>
    <s v="否"/>
    <m/>
    <m/>
    <m/>
    <s v="专业服务Professional Services"/>
    <m/>
    <m/>
    <m/>
    <m/>
    <m/>
    <s v="Crowe Global"/>
    <x v="19"/>
    <x v="21"/>
    <s v="Szymon Lipiński"/>
    <s v="Partner"/>
    <s v="szymon.lipinski@crowe.pl"/>
    <m/>
    <m/>
    <m/>
    <x v="1"/>
    <m/>
    <s v="其他"/>
    <m/>
    <s v="翻译宣传册和调查问卷"/>
    <x v="2"/>
    <s v="北京"/>
    <m/>
    <m/>
    <m/>
    <m/>
    <m/>
    <s v="北京执业中心"/>
    <s v="陈晓玲"/>
    <s v="刘洵子"/>
    <s v="含税价"/>
    <n v="6132.0754716981128"/>
    <n v="6500"/>
    <m/>
    <m/>
    <m/>
    <m/>
    <m/>
    <m/>
    <m/>
    <m/>
    <m/>
    <m/>
    <m/>
    <m/>
    <x v="4"/>
    <m/>
    <m/>
    <m/>
    <m/>
    <m/>
    <n v="0"/>
    <s v="3、报价高，超出客户预期；"/>
    <m/>
    <s v="OL"/>
    <m/>
    <m/>
  </r>
  <r>
    <s v="第一批√"/>
    <x v="0"/>
    <d v="2024-08-07T00:00:00"/>
    <s v="德威斯特（北京）测控技术有限公司"/>
    <s v="Dewesoft (Beijing) Measurement and Control Technology Co., Ltd."/>
    <s v="外商投资企业"/>
    <s v="德威斯特（北京）测控技术有限公司"/>
    <s v="Dewesoft (Beijing) Measurement and Control Technology Co., Ltd."/>
    <s v="外商投资企业"/>
    <s v="否"/>
    <s v="否"/>
    <m/>
    <m/>
    <m/>
    <s v="科技与通讯Technology &amp; Telecommunications"/>
    <n v="1000"/>
    <s v="1000万元（含）至5000万元"/>
    <m/>
    <m/>
    <m/>
    <s v="国富集团内部"/>
    <x v="0"/>
    <x v="0"/>
    <m/>
    <m/>
    <m/>
    <s v="国富会计所北京执业中心"/>
    <s v="高建伟"/>
    <m/>
    <x v="0"/>
    <s v="新客户新业务"/>
    <s v="审计"/>
    <s v="④其他境外审计业务"/>
    <s v="中国准则中英文报告、IFRS英文报告、group reporting package"/>
    <x v="0"/>
    <s v="北京（西安）"/>
    <m/>
    <m/>
    <m/>
    <m/>
    <s v="国富会计所"/>
    <s v="北京执业中心"/>
    <s v="佟锐"/>
    <s v="刘洵子"/>
    <s v="含税价，差旅实报实销"/>
    <n v="99280"/>
    <n v="105951.61599999999"/>
    <m/>
    <m/>
    <d v="2024-10-22T00:00:00"/>
    <m/>
    <n v="99954.354716981121"/>
    <m/>
    <n v="105951.61599999999"/>
    <s v="否"/>
    <m/>
    <m/>
    <m/>
    <m/>
    <x v="3"/>
    <d v="2025-03-13T00:00:00"/>
    <m/>
    <n v="2025"/>
    <n v="105951.61599999999"/>
    <m/>
    <n v="0"/>
    <m/>
    <m/>
    <s v="OL"/>
    <m/>
    <m/>
  </r>
  <r>
    <s v="第一批√"/>
    <x v="1"/>
    <d v="2024-08-12T00:00:00"/>
    <s v="特独特（北京）油田设备服务有限公司"/>
    <s v="Tesco Drilling Tool (Beijing) Service Co., Ltd."/>
    <s v="外商投资企业"/>
    <s v="特独特（北京）油田设备服务有限公司"/>
    <s v="Tesco Drilling Tool (Beijing) Service Co., Ltd."/>
    <s v="外商投资企业"/>
    <s v="否"/>
    <s v="否"/>
    <m/>
    <m/>
    <m/>
    <s v="零售Retail"/>
    <n v="800"/>
    <s v="500万元（含）至1000万元"/>
    <s v="meikhum.lee@nabors.com"/>
    <m/>
    <m/>
    <s v="Crowe Global"/>
    <x v="7"/>
    <x v="7"/>
    <s v="margret.lasong@crowe.my"/>
    <m/>
    <m/>
    <m/>
    <m/>
    <m/>
    <x v="0"/>
    <s v="新客户新业务"/>
    <s v="审计"/>
    <s v="④其他境外审计业务"/>
    <s v="清算审计"/>
    <x v="0"/>
    <s v="北京"/>
    <m/>
    <m/>
    <m/>
    <m/>
    <s v="国富会计所"/>
    <s v="北京执业中心"/>
    <s v="陈晓玲"/>
    <s v="刘洵子"/>
    <s v="含税价格"/>
    <n v="47169.811320754714"/>
    <n v="50000"/>
    <m/>
    <m/>
    <d v="2024-09-03T00:00:00"/>
    <m/>
    <n v="47169.811320754714"/>
    <m/>
    <n v="50000"/>
    <s v="否"/>
    <m/>
    <m/>
    <m/>
    <m/>
    <x v="3"/>
    <m/>
    <m/>
    <n v="2025"/>
    <m/>
    <m/>
    <n v="50000"/>
    <m/>
    <m/>
    <s v="OL"/>
    <m/>
    <m/>
  </r>
  <r>
    <s v="第一批√"/>
    <x v="1"/>
    <d v="2024-08-12T00:00:00"/>
    <s v="天津长信影视传媒有限公司"/>
    <s v="Tianjin Changxin Film &amp; Media Co., Ltd."/>
    <s v="外商投资企业"/>
    <s v="天津长信影视传媒有限公司"/>
    <s v="Tianjin Changxin Film &amp; Media Co., Ltd."/>
    <s v="外商投资企业"/>
    <s v="否"/>
    <s v="否"/>
    <m/>
    <m/>
    <m/>
    <s v="媒体Media"/>
    <n v="16130"/>
    <s v="1亿元（含）至3.65亿元（5000万美元）"/>
    <m/>
    <m/>
    <m/>
    <s v="Crowe Global"/>
    <x v="6"/>
    <x v="22"/>
    <m/>
    <m/>
    <m/>
    <m/>
    <m/>
    <m/>
    <x v="0"/>
    <s v="新客户新业务"/>
    <s v="审计"/>
    <s v="④其他境外审计业务"/>
    <s v="2024年报审计"/>
    <x v="0"/>
    <s v="北京"/>
    <m/>
    <m/>
    <m/>
    <m/>
    <s v="国富会计所"/>
    <s v="北京执业中心"/>
    <s v="佟锐"/>
    <m/>
    <m/>
    <n v="226415.09433962262"/>
    <n v="240000"/>
    <m/>
    <m/>
    <d v="2024-09-13T00:00:00"/>
    <m/>
    <n v="226415.09433962262"/>
    <m/>
    <n v="240000"/>
    <s v="否"/>
    <m/>
    <m/>
    <m/>
    <m/>
    <x v="3"/>
    <m/>
    <m/>
    <n v="2025"/>
    <m/>
    <m/>
    <n v="240000"/>
    <m/>
    <m/>
    <s v="LC"/>
    <m/>
    <m/>
  </r>
  <r>
    <s v="第一批√"/>
    <x v="3"/>
    <d v="2024-09-14T00:00:00"/>
    <s v="中交马来西亚"/>
    <s v="CCC Malaysia"/>
    <s v="境外企业"/>
    <s v="中交马来西亚"/>
    <s v="CCC Malaysia"/>
    <s v="中央企业境外实体"/>
    <s v="否"/>
    <s v="否"/>
    <m/>
    <m/>
    <s v="未知收入"/>
    <s v="建筑Construction"/>
    <n v="0"/>
    <s v="低于500万元"/>
    <s v="GUAN Chunliang 管春亮"/>
    <s v="CFO"/>
    <m/>
    <s v="其他合作单位"/>
    <x v="0"/>
    <x v="0"/>
    <m/>
    <m/>
    <m/>
    <s v="董付堂"/>
    <s v="董付堂"/>
    <m/>
    <x v="0"/>
    <s v="新客户新业务"/>
    <s v="审计"/>
    <s v="④其他境外审计业务"/>
    <s v="2024年度审计"/>
    <x v="5"/>
    <s v="吉隆坡"/>
    <s v="Crowe Malaysia PLT"/>
    <s v="陈吉祥"/>
    <s v="审计总监"/>
    <s v="kitseong.chin@crowe.my"/>
    <m/>
    <m/>
    <m/>
    <m/>
    <s v="马来西亚陈吉祥同意15%，但可能要代扣代缴所得税 。我询问了17%（到手15%），他说要看报价水平。"/>
    <m/>
    <n v="243000.00000000003"/>
    <s v="MYR"/>
    <n v="150000"/>
    <d v="1905-07-16T00:00:00"/>
    <m/>
    <n v="229245.28301886795"/>
    <m/>
    <n v="243000.00000000003"/>
    <s v="否"/>
    <m/>
    <m/>
    <m/>
    <n v="243000.00000000003"/>
    <x v="3"/>
    <m/>
    <m/>
    <n v="2025"/>
    <m/>
    <m/>
    <n v="243000.00000000003"/>
    <m/>
    <m/>
    <s v="OL"/>
    <m/>
    <m/>
  </r>
  <r>
    <s v="第二批√"/>
    <x v="2"/>
    <d v="2024-11-08T00:00:00"/>
    <s v="联合矿产（广东）有限公司"/>
    <s v="Allied Mineral Products (Guangdong) Co., Ltd."/>
    <s v="外商投资企业"/>
    <s v="联合矿产（广东）有限公司"/>
    <s v="Allied Mineral Products (Guangdong) Co., Ltd."/>
    <s v="外商投资企业"/>
    <s v="否"/>
    <s v="否"/>
    <m/>
    <m/>
    <m/>
    <s v="采掘Extractive Industries"/>
    <n v="15443"/>
    <s v="1亿元（含）至3.65亿元（5000万美元）"/>
    <m/>
    <m/>
    <m/>
    <s v="Crowe Global"/>
    <x v="3"/>
    <x v="3"/>
    <m/>
    <m/>
    <m/>
    <m/>
    <m/>
    <m/>
    <x v="0"/>
    <s v="老客户老业务"/>
    <s v="审计"/>
    <s v="其他境外审计业务"/>
    <s v="2024年美国会计准则审计"/>
    <x v="0"/>
    <s v="广州"/>
    <m/>
    <m/>
    <m/>
    <m/>
    <s v="国富会计所"/>
    <s v="上海分所"/>
    <s v="许丽英"/>
    <s v="许丽英"/>
    <m/>
    <n v="110377.35849056604"/>
    <n v="117000"/>
    <m/>
    <m/>
    <d v="2024-11-08T00:00:00"/>
    <m/>
    <n v="110377.35849056604"/>
    <m/>
    <n v="117000"/>
    <s v="否"/>
    <m/>
    <m/>
    <m/>
    <m/>
    <x v="3"/>
    <m/>
    <m/>
    <n v="2025"/>
    <n v="117000"/>
    <m/>
    <n v="0"/>
    <m/>
    <m/>
    <m/>
    <m/>
    <m/>
  </r>
  <r>
    <s v="第二批√"/>
    <x v="2"/>
    <d v="2024-10-29T00:00:00"/>
    <s v="联合矿产（天津）有限公司"/>
    <s v="Allied Mineral Products (Tianjin) Co., Ltd."/>
    <s v="外商投资企业"/>
    <s v="联合矿产（天津）有限公司"/>
    <s v="Allied Mineral Products (Tianjin) Co., Ltd."/>
    <s v="外商投资企业"/>
    <s v="否"/>
    <s v="否"/>
    <m/>
    <m/>
    <m/>
    <s v="采掘Extractive Industries"/>
    <n v="86020"/>
    <s v="7.3亿元（含）至36.5亿元（5亿美元）"/>
    <m/>
    <m/>
    <m/>
    <s v="Crowe Global"/>
    <x v="3"/>
    <x v="3"/>
    <m/>
    <m/>
    <m/>
    <m/>
    <m/>
    <m/>
    <x v="0"/>
    <s v="老客户老业务"/>
    <s v="审计"/>
    <s v="其他境外审计业务"/>
    <s v="2024年美国会计准则审计"/>
    <x v="0"/>
    <s v="天津"/>
    <m/>
    <m/>
    <m/>
    <m/>
    <s v="国富会计所"/>
    <s v="上海分所"/>
    <s v="许丽英"/>
    <s v="许丽英"/>
    <m/>
    <n v="301886.79245283018"/>
    <n v="320000"/>
    <m/>
    <m/>
    <d v="2024-10-29T00:00:00"/>
    <m/>
    <n v="301886.79245283018"/>
    <m/>
    <n v="320000"/>
    <s v="否"/>
    <m/>
    <m/>
    <m/>
    <m/>
    <x v="3"/>
    <m/>
    <m/>
    <n v="2025"/>
    <n v="320000"/>
    <m/>
    <n v="0"/>
    <m/>
    <m/>
    <m/>
    <m/>
    <m/>
  </r>
  <r>
    <s v="第一批√"/>
    <x v="0"/>
    <d v="2024-11-08T00:00:00"/>
    <s v="英国建筑研究有限公司北京代表处   "/>
    <s v="UK Architecture Research Co., Ltd. Beijing Representative Office"/>
    <s v="外商投资企业"/>
    <s v="英国建筑研究有限公司北京代表处   "/>
    <s v="UK Architecture Research Co., Ltd. Beijing Representative Office"/>
    <s v="外资代表处"/>
    <s v="否"/>
    <s v="否"/>
    <m/>
    <m/>
    <m/>
    <s v="建筑Construction"/>
    <n v="0"/>
    <s v="低于500万元"/>
    <m/>
    <m/>
    <m/>
    <s v="国富集团内部"/>
    <x v="0"/>
    <x v="0"/>
    <m/>
    <m/>
    <m/>
    <s v="咨询公司"/>
    <s v="沈琳"/>
    <m/>
    <x v="0"/>
    <s v="新客户新业务"/>
    <s v="审计"/>
    <s v="④其他境外审计业务"/>
    <s v="2021-2024年度审计（小企业会计准则），即将注销"/>
    <x v="0"/>
    <s v="北京"/>
    <m/>
    <m/>
    <m/>
    <m/>
    <s v="国富会计所"/>
    <s v="北京执业中心"/>
    <s v="陈晓玲"/>
    <s v="陈晓玲"/>
    <s v="含税价格"/>
    <n v="12264.150943396226"/>
    <n v="13000"/>
    <m/>
    <m/>
    <d v="2025-03-14T00:00:00"/>
    <m/>
    <n v="12264.150943396226"/>
    <m/>
    <n v="13000"/>
    <s v="否"/>
    <m/>
    <m/>
    <m/>
    <m/>
    <x v="3"/>
    <d v="2025-03-15T00:00:00"/>
    <d v="2025-05-07T00:00:00"/>
    <n v="2025"/>
    <m/>
    <s v="CABJ2025-2-5-1"/>
    <n v="13000"/>
    <m/>
    <m/>
    <s v="OL"/>
    <m/>
    <m/>
  </r>
  <r>
    <s v="第一批√"/>
    <x v="1"/>
    <d v="2024-11-13T00:00:00"/>
    <s v="安斯泰来制药集团"/>
    <s v="Astellas Pharma Inc."/>
    <s v="境外企业"/>
    <s v=" Astellas Pharma Inc."/>
    <s v=" Astellas Pharma Inc."/>
    <s v="境外企业"/>
    <s v="否"/>
    <s v="是"/>
    <s v="东京证交所"/>
    <s v="TYO:4503"/>
    <m/>
    <s v="制药业Pharmaceuticals"/>
    <n v="9561500"/>
    <s v="365亿元（含）以上"/>
    <m/>
    <m/>
    <m/>
    <s v="Crowe Global"/>
    <x v="3"/>
    <x v="3"/>
    <s v="Mike Varney"/>
    <s v="ILP"/>
    <s v="mike.varney@crowe.com_x000a_+12166237500"/>
    <m/>
    <m/>
    <m/>
    <x v="1"/>
    <s v="新客户新业务"/>
    <s v="咨询"/>
    <m/>
    <s v="global J-SOX compliance，三年期"/>
    <x v="0"/>
    <s v="中国"/>
    <m/>
    <m/>
    <m/>
    <m/>
    <s v="国富会计所"/>
    <s v="北京执业中心"/>
    <s v="佟锐"/>
    <s v="刘洵子"/>
    <s v="与美国、日本、英国联合投标（美国牵头），按小时报价，预估中国总价为208万"/>
    <n v="1964166.9811320754"/>
    <n v="2082017"/>
    <m/>
    <m/>
    <m/>
    <m/>
    <m/>
    <m/>
    <m/>
    <m/>
    <m/>
    <m/>
    <m/>
    <m/>
    <x v="4"/>
    <m/>
    <m/>
    <m/>
    <m/>
    <m/>
    <n v="0"/>
    <s v="5、其他，请说明"/>
    <s v="we did win pieces of the JSox work in the US and Europe, and then Deloitte won the work in Asia (they were the incumbents for China and replaced PWC in Japan)。Now the good news – it is a three agreement and they are looking to ways to move more work to other cost efficient countries/locations.  So stay tuned on that. The second element we are also doing an SOW for operational audit work, so hopefully we will have some work across the team for this area."/>
    <s v="OL"/>
    <d v="2025-05-23T00:00:00"/>
    <m/>
  </r>
  <r>
    <s v="第一批√"/>
    <x v="1"/>
    <d v="2024-12-06T00:00:00"/>
    <s v="学集教育咨询（北京）有限公司"/>
    <s v="Study Group (Beijing) Limited"/>
    <s v="外商投资企业"/>
    <s v="学集教育咨询（北京）有限公司"/>
    <s v="Study Group (Beijing) Limited"/>
    <s v="外商投资企业"/>
    <s v="否"/>
    <s v="否"/>
    <m/>
    <m/>
    <m/>
    <s v="教育Education"/>
    <n v="3529"/>
    <s v="1000万元（含）至5000万元"/>
    <m/>
    <m/>
    <m/>
    <s v="Crowe Global"/>
    <x v="1"/>
    <x v="1"/>
    <s v="Sarah Riches &lt;Sarah.Riches@crowe.co.uk&gt;"/>
    <m/>
    <m/>
    <m/>
    <m/>
    <m/>
    <x v="0"/>
    <s v="新客户新业务"/>
    <s v="审计"/>
    <s v="④其他境外审计业务"/>
    <s v="2024年报审计（法定审计），出中英文报告"/>
    <x v="0"/>
    <s v="远程"/>
    <m/>
    <m/>
    <m/>
    <m/>
    <s v="国富会计所"/>
    <s v="北京执业中心"/>
    <s v="佟锐"/>
    <s v="刘洵子"/>
    <s v="含税价"/>
    <n v="47169.811320754714"/>
    <n v="50000"/>
    <m/>
    <m/>
    <d v="2025-03-11T00:00:00"/>
    <m/>
    <n v="47169.811320754714"/>
    <m/>
    <n v="50000"/>
    <s v="否"/>
    <m/>
    <m/>
    <m/>
    <m/>
    <x v="3"/>
    <m/>
    <m/>
    <n v="2025"/>
    <m/>
    <m/>
    <n v="50000"/>
    <m/>
    <m/>
    <s v="OL"/>
    <m/>
    <m/>
  </r>
  <r>
    <s v="第一批√"/>
    <x v="2"/>
    <d v="2022-11-10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x v="3"/>
    <x v="3"/>
    <m/>
    <m/>
    <m/>
    <m/>
    <m/>
    <m/>
    <x v="0"/>
    <s v="老客户老业务"/>
    <s v="审计"/>
    <s v="其他境外审计业务"/>
    <s v="2024年法定审计"/>
    <x v="0"/>
    <s v="上海"/>
    <m/>
    <m/>
    <m/>
    <m/>
    <s v="国富会计所"/>
    <s v="上海分所"/>
    <s v="许丽英"/>
    <s v="许丽英"/>
    <s v="2022-2024年度三个年度审计，每年报价均为152534元（含税），中国法定审计。"/>
    <n v="143900"/>
    <n v="152534"/>
    <m/>
    <m/>
    <d v="2022-11-10T00:00:00"/>
    <m/>
    <n v="143900"/>
    <m/>
    <n v="152534"/>
    <s v="否"/>
    <m/>
    <m/>
    <m/>
    <m/>
    <x v="3"/>
    <m/>
    <m/>
    <n v="2025"/>
    <m/>
    <m/>
    <n v="152534"/>
    <m/>
    <m/>
    <m/>
    <m/>
    <m/>
  </r>
  <r>
    <s v="第二批√"/>
    <x v="2"/>
    <d v="2024-12-24T00:00:00"/>
    <s v="恩坦华汽车零部件（镇江）有限公司"/>
    <s v="Inteva Products Zhenjiang Co., Ltd."/>
    <s v="外商投资企业"/>
    <s v="恩坦华汽车零部件（镇江）有限公司"/>
    <s v="Inteva Products Zhenjiang Co., Ltd."/>
    <s v="外商投资企业"/>
    <s v="否"/>
    <s v="否"/>
    <m/>
    <m/>
    <m/>
    <s v="汽车Automibles "/>
    <n v="95844"/>
    <s v="7.3亿元（含）至36.5亿元（5亿美元）"/>
    <m/>
    <m/>
    <m/>
    <s v="Crowe Global"/>
    <x v="3"/>
    <x v="3"/>
    <m/>
    <m/>
    <m/>
    <m/>
    <m/>
    <m/>
    <x v="0"/>
    <s v="老客户老业务"/>
    <s v="审计"/>
    <s v="其他境外审计业务"/>
    <s v="2024年美国会计准则审计，根据美国所指令编制底稿，无需出具报告"/>
    <x v="0"/>
    <s v="江苏镇江"/>
    <m/>
    <m/>
    <m/>
    <m/>
    <s v="国富会计所"/>
    <s v="上海分所"/>
    <s v="许丽英"/>
    <s v="许丽英"/>
    <m/>
    <n v="215180"/>
    <n v="228090.80000000002"/>
    <m/>
    <m/>
    <d v="2024-12-24T00:00:00"/>
    <s v="合同未标明日期，用系统登记日期"/>
    <n v="215180"/>
    <m/>
    <n v="228090.80000000002"/>
    <s v="否"/>
    <m/>
    <m/>
    <m/>
    <m/>
    <x v="3"/>
    <m/>
    <m/>
    <n v="2025"/>
    <n v="228090.80000000002"/>
    <m/>
    <n v="0"/>
    <m/>
    <m/>
    <m/>
    <m/>
    <m/>
  </r>
  <r>
    <s v="第二批√"/>
    <x v="2"/>
    <d v="2025-01-13T00:00:00"/>
    <s v="上海恩坦华汽车门系统有限公司"/>
    <s v="Shanghai Inteva Automotive Door Systems Co., Ltd. "/>
    <s v="外商投资企业"/>
    <s v="上海恩坦华汽车门系统有限公司"/>
    <s v="Shanghai Inteva Automotive Door Systems Co., Ltd. "/>
    <s v="外商投资企业"/>
    <s v="否"/>
    <s v="否"/>
    <m/>
    <m/>
    <m/>
    <s v="汽车Automibles "/>
    <n v="87735"/>
    <s v="7.3亿元（含）至36.5亿元（5亿美元）"/>
    <m/>
    <m/>
    <m/>
    <s v="Crowe Global"/>
    <x v="3"/>
    <x v="3"/>
    <m/>
    <m/>
    <m/>
    <m/>
    <m/>
    <m/>
    <x v="0"/>
    <s v="老客户老业务"/>
    <s v="审计"/>
    <s v="其他境外审计业务"/>
    <s v="2024年美国会计准则审计，根据美国所指令编制底稿，无需出具报告"/>
    <x v="0"/>
    <s v="上海"/>
    <m/>
    <m/>
    <m/>
    <m/>
    <s v="国富会计所"/>
    <s v="上海分所"/>
    <s v="许丽英"/>
    <s v="许丽英"/>
    <m/>
    <n v="211660.37735849054"/>
    <n v="224360"/>
    <m/>
    <m/>
    <d v="2025-01-13T00:00:00"/>
    <s v="合同未标明日期，用系统登记日期"/>
    <n v="211660.37735849054"/>
    <m/>
    <n v="224360"/>
    <s v="否"/>
    <m/>
    <m/>
    <m/>
    <m/>
    <x v="3"/>
    <m/>
    <m/>
    <n v="2025"/>
    <n v="224360"/>
    <m/>
    <n v="0"/>
    <m/>
    <m/>
    <m/>
    <m/>
    <m/>
  </r>
  <r>
    <s v="第一批√"/>
    <x v="2"/>
    <d v="2022-11-10T00:00:00"/>
    <s v="施坦威钢琴亚太有限公司"/>
    <s v="Steinway Piano Asia Pacific Co., Ltd."/>
    <s v="外商投资企业"/>
    <s v="施坦威钢琴亚太有限公司"/>
    <s v="Steinway Piano Asia Pacific Co., Ltd."/>
    <s v="外商投资企业"/>
    <s v="否"/>
    <s v="否"/>
    <m/>
    <m/>
    <m/>
    <s v="零售Retail"/>
    <n v="78689"/>
    <s v="7.3亿元（含）至36.5亿元（5亿美元）"/>
    <m/>
    <m/>
    <m/>
    <s v="Crowe Global"/>
    <x v="3"/>
    <x v="3"/>
    <m/>
    <m/>
    <m/>
    <m/>
    <m/>
    <m/>
    <x v="0"/>
    <s v="老客户老业务"/>
    <s v="审计"/>
    <s v="其他境外审计业务"/>
    <s v="2023年法定审计"/>
    <x v="0"/>
    <s v="上海"/>
    <m/>
    <m/>
    <m/>
    <m/>
    <s v="国富会计所"/>
    <s v="上海分所"/>
    <s v="许丽英"/>
    <s v="许丽英"/>
    <s v="2022-2024年度三个年度审计，每年报价均为152534元（含税），中国法定审计。"/>
    <n v="143900"/>
    <n v="152534"/>
    <m/>
    <m/>
    <d v="2022-11-10T00:00:00"/>
    <m/>
    <n v="143900"/>
    <m/>
    <n v="152534"/>
    <s v="否"/>
    <m/>
    <m/>
    <m/>
    <m/>
    <x v="2"/>
    <m/>
    <m/>
    <n v="2024"/>
    <n v="152534"/>
    <m/>
    <n v="0"/>
    <m/>
    <m/>
    <m/>
    <m/>
    <m/>
  </r>
  <r>
    <s v="第二批√"/>
    <x v="0"/>
    <d v="2024-10-08T00:00:00"/>
    <s v="Enrome LLP"/>
    <s v="Enrome LLP"/>
    <s v="境外企业"/>
    <s v="广东省大树云投资控股集团有限公司"/>
    <s v="Guangdong Big Tree Cloud Investment Holding Group Co., LTD"/>
    <s v="境外上市公司（含港澳台）"/>
    <s v="是"/>
    <s v="是"/>
    <s v="纳斯达克"/>
    <s v="DSY"/>
    <m/>
    <s v="科技与通讯Technology &amp; Telecommunications"/>
    <n v="2993.76"/>
    <s v="1000万元（含）至5000万元"/>
    <m/>
    <m/>
    <m/>
    <s v="国富集团内部"/>
    <x v="0"/>
    <x v="0"/>
    <m/>
    <m/>
    <m/>
    <s v="国富会计所厦门分所"/>
    <s v="傅钦毅"/>
    <m/>
    <x v="0"/>
    <s v="新客户新业务"/>
    <s v="审计"/>
    <s v="④其他境外审计业务"/>
    <s v="2023-2024年度协助境外所对41家企业进行发函及财政报备"/>
    <x v="0"/>
    <s v="厦门"/>
    <m/>
    <m/>
    <m/>
    <m/>
    <s v="国富会计所"/>
    <s v="厦门分所"/>
    <s v="傅钦毅"/>
    <m/>
    <s v="共41家，合计报价50000美金，按进度收款"/>
    <n v="336792.45283018867"/>
    <n v="357000"/>
    <s v="USD"/>
    <n v="50000"/>
    <d v="2024-10-08T00:00:00"/>
    <m/>
    <n v="334576.64150943392"/>
    <m/>
    <n v="354651.24"/>
    <s v="否"/>
    <m/>
    <m/>
    <m/>
    <m/>
    <x v="2"/>
    <m/>
    <m/>
    <n v="2024"/>
    <n v="354651.24"/>
    <m/>
    <n v="0"/>
    <m/>
    <m/>
    <m/>
    <m/>
    <s v="2025年财政部报备，报在2024年度"/>
  </r>
  <r>
    <s v="第二批√"/>
    <x v="0"/>
    <d v="2025-03-09T00:00:00"/>
    <s v="Enrome LLP"/>
    <s v="Enrome LLP"/>
    <s v="境外企业"/>
    <s v="江西大自然制药有限公司"/>
    <s v="Universe Pharmaceuticals INC"/>
    <s v="境外上市公司（含港澳台）"/>
    <s v="是"/>
    <s v="是"/>
    <s v="纳斯达克"/>
    <s v="大自然药业/UPC"/>
    <m/>
    <s v="制药业Pharmaceuticals"/>
    <n v="16577.609759999999"/>
    <s v="1亿元（含）至3.65亿元（5000万美元）"/>
    <m/>
    <m/>
    <m/>
    <s v="国富集团内部"/>
    <x v="0"/>
    <x v="0"/>
    <m/>
    <m/>
    <m/>
    <s v="国富会计所厦门分所"/>
    <s v="傅钦毅"/>
    <m/>
    <x v="0"/>
    <s v="老客户老业务"/>
    <s v="审计"/>
    <s v="内地企业境外上市审计业务"/>
    <s v="2023-2024年度协助境外所对18家企业进行发函及财政报备（第二批次）"/>
    <x v="0"/>
    <s v="厦门"/>
    <m/>
    <m/>
    <m/>
    <m/>
    <s v="国富会计所"/>
    <s v="厦门分所"/>
    <s v="傅钦毅"/>
    <m/>
    <s v="共18家，合计报价54000美金，按进度收款（第二批次合同）"/>
    <n v="366792.45283018867"/>
    <n v="388800"/>
    <s v="USD"/>
    <n v="54000"/>
    <d v="2025-03-09T00:00:00"/>
    <m/>
    <n v="367550.03773584904"/>
    <m/>
    <n v="389603.04"/>
    <s v="否"/>
    <m/>
    <m/>
    <m/>
    <m/>
    <x v="2"/>
    <m/>
    <m/>
    <n v="2024"/>
    <n v="389603.04"/>
    <m/>
    <n v="0"/>
    <m/>
    <m/>
    <m/>
    <m/>
    <s v="2025年财政部报备，报在2024年度"/>
  </r>
  <r>
    <s v="第二批√"/>
    <x v="0"/>
    <d v="2025-04-09T00:00:00"/>
    <s v="Enrome LLP"/>
    <s v="Enrome LLP"/>
    <s v="境外企业"/>
    <s v="伊瓦特机器人设备制造有限公司"/>
    <s v="Ewatt Robot Equipment Co., Ltd."/>
    <s v="外商投资企业"/>
    <s v="否"/>
    <s v="否"/>
    <m/>
    <m/>
    <s v="母公司纳斯达克上市INLF"/>
    <s v="制造Manufacturing"/>
    <n v="9079.2000000000007"/>
    <s v="5000万元（含）至1亿元"/>
    <m/>
    <m/>
    <m/>
    <s v="国富集团内部"/>
    <x v="0"/>
    <x v="0"/>
    <m/>
    <m/>
    <m/>
    <s v="国富会计所厦门分所"/>
    <s v="傅钦毅"/>
    <m/>
    <x v="0"/>
    <s v="老客户老业务"/>
    <s v="审计"/>
    <s v="内地企业境外上市审计业务"/>
    <s v="2024-2025年度协助境外所对8家企业进行发函及财政报备"/>
    <x v="0"/>
    <s v="厦门"/>
    <m/>
    <m/>
    <m/>
    <m/>
    <s v="国富会计所"/>
    <s v="厦门分所"/>
    <s v="傅钦毅"/>
    <m/>
    <s v="共8家，合计24000美金，按进度收款"/>
    <n v="163018.86792452828"/>
    <n v="172800"/>
    <s v="USD"/>
    <n v="24000"/>
    <d v="2025-04-09T00:00:00"/>
    <m/>
    <n v="162595.35849056602"/>
    <m/>
    <n v="172351.08"/>
    <s v="否"/>
    <m/>
    <m/>
    <m/>
    <m/>
    <x v="3"/>
    <m/>
    <m/>
    <n v="2025"/>
    <n v="172351.08"/>
    <m/>
    <n v="0"/>
    <m/>
    <m/>
    <m/>
    <m/>
    <s v="2025年财政部报备，部分（2.57万元）报在2024年度。（2024年合计报备77万元）"/>
  </r>
  <r>
    <s v="第二批√"/>
    <x v="0"/>
    <d v="2024-10-21T00:00:00"/>
    <s v="中汇安达会计师事务所有限公司"/>
    <s v="Zhonghui Anda CPA Limited"/>
    <s v="境外企业"/>
    <s v="杭州诺辉健康科技有限公司 "/>
    <s v="Hangzhou New Horizon Health Technology Co.,Ltd"/>
    <s v="境外上市公司（含港澳台）"/>
    <s v="是"/>
    <s v="是"/>
    <s v="香港证交所"/>
    <s v="诺辉健康/6606"/>
    <m/>
    <s v="制药业Pharmaceuticals"/>
    <n v="82300"/>
    <s v="7.3亿元（含）至36.5亿元（5亿美元）"/>
    <m/>
    <m/>
    <m/>
    <s v="国富集团内部"/>
    <x v="0"/>
    <x v="0"/>
    <m/>
    <m/>
    <m/>
    <s v="国富会计所厦门分所"/>
    <s v="傅钦毅"/>
    <m/>
    <x v="0"/>
    <s v="新客户新业务"/>
    <s v="审计"/>
    <s v="内地企业境外上市审计业务"/>
    <s v="2023年度年审协作，参与部分审计工作底稿编制"/>
    <x v="0"/>
    <s v="杭州"/>
    <m/>
    <m/>
    <m/>
    <m/>
    <s v="国富会计所"/>
    <s v="厦门分所"/>
    <s v="傅钦毅"/>
    <m/>
    <s v="合计200万，分期付款有预付"/>
    <n v="1886792.4528301887"/>
    <n v="2000000"/>
    <m/>
    <m/>
    <d v="2024-10-21T00:00:00"/>
    <m/>
    <n v="1886792.4528301887"/>
    <m/>
    <n v="2000000"/>
    <s v="否"/>
    <m/>
    <m/>
    <m/>
    <m/>
    <x v="3"/>
    <m/>
    <m/>
    <n v="2025"/>
    <n v="1400000"/>
    <m/>
    <n v="600000"/>
    <m/>
    <m/>
    <m/>
    <m/>
    <s v="2025年财政部报备，报在2024年度（实际2024年度预收款为100万元）"/>
  </r>
  <r>
    <s v="第二批√"/>
    <x v="0"/>
    <d v="2024-01-05T00:00:00"/>
    <s v="北京花房科技有限公司"/>
    <s v="Huafang Group Inc"/>
    <s v="境外上市公司（含港澳台）"/>
    <s v="北京花房科技有限公司"/>
    <s v="Huafang Group Inc"/>
    <s v="境外上市公司（含港澳台）"/>
    <s v="是"/>
    <s v="是"/>
    <s v="香港证交所"/>
    <s v="花房集团/3611"/>
    <m/>
    <s v="媒体Media"/>
    <n v="257000"/>
    <s v="7.3亿元（含）至36.5亿元（5亿美元）"/>
    <m/>
    <m/>
    <m/>
    <s v="国富集团内部"/>
    <x v="0"/>
    <x v="0"/>
    <m/>
    <m/>
    <m/>
    <s v="国富会计所厦门分所"/>
    <s v="傅钦毅"/>
    <m/>
    <x v="0"/>
    <s v="新客户新业务"/>
    <s v="审计"/>
    <s v="内地企业境外上市审计业务"/>
    <s v="2023年度年审协作，参与部分审计工作底稿编制"/>
    <x v="0"/>
    <s v="北京"/>
    <m/>
    <m/>
    <m/>
    <m/>
    <s v="国富会计所"/>
    <s v="厦门分所"/>
    <s v="傅钦毅"/>
    <m/>
    <s v="不含差旅和税费，分期付款有预付"/>
    <n v="1561320.754716981"/>
    <n v="1655000"/>
    <m/>
    <m/>
    <d v="2024-01-05T00:00:00"/>
    <m/>
    <n v="1561320.754716981"/>
    <n v="39277"/>
    <n v="1694277"/>
    <s v="否"/>
    <m/>
    <m/>
    <m/>
    <m/>
    <x v="2"/>
    <m/>
    <m/>
    <n v="2024"/>
    <n v="1694277"/>
    <m/>
    <n v="0"/>
    <m/>
    <m/>
    <m/>
    <m/>
    <m/>
  </r>
  <r>
    <s v="第二批√"/>
    <x v="0"/>
    <d v="2023-12-27T00:00:00"/>
    <s v="北京金宝世纪企业管理有限公司"/>
    <s v="Beijing Jinbao Century Enterprise Management Co., Ltd."/>
    <s v="外商投资企业"/>
    <s v="北京金宝世纪企业管理有限公司"/>
    <s v="Beijing Jinbao Century Enterprise Management Co., Ltd."/>
    <s v="外商投资企业"/>
    <s v="是"/>
    <s v="否"/>
    <m/>
    <m/>
    <s v="母公司香港上市，金泰能源控股/2728"/>
    <s v="专业服务Professional Services"/>
    <n v="122959"/>
    <s v="7.3亿元（含）至36.5亿元（5亿美元）"/>
    <m/>
    <m/>
    <m/>
    <s v="国富集团内部"/>
    <x v="0"/>
    <x v="0"/>
    <m/>
    <m/>
    <m/>
    <s v="国富会计所厦门分所"/>
    <s v="傅钦毅"/>
    <m/>
    <x v="0"/>
    <s v="新客户新业务"/>
    <s v="审计"/>
    <s v="内地企业境外上市审计业务"/>
    <s v="2023年度年审协作，参与部分审计工作底稿编制"/>
    <x v="0"/>
    <s v="北京"/>
    <m/>
    <m/>
    <m/>
    <m/>
    <s v="国富会计所"/>
    <s v="厦门分所"/>
    <s v="傅钦毅"/>
    <m/>
    <s v="59.8万元不含税和差旅，分期付款，签合同时预付16.1万元"/>
    <n v="598000"/>
    <n v="633880"/>
    <m/>
    <m/>
    <d v="2023-12-27T00:00:00"/>
    <m/>
    <n v="598000"/>
    <m/>
    <n v="633880"/>
    <s v="否"/>
    <m/>
    <m/>
    <m/>
    <m/>
    <x v="2"/>
    <m/>
    <m/>
    <n v="2024"/>
    <n v="633880"/>
    <m/>
    <n v="0"/>
    <m/>
    <m/>
    <m/>
    <m/>
    <s v="2025年财政部报备，报在2024年度47.7万元，因为含23年签合同时预收的16.1万元，误差较小"/>
  </r>
  <r>
    <s v="第二批√"/>
    <x v="0"/>
    <d v="2025-01-08T00:00:00"/>
    <s v="北京金宝世纪企业管理有限公司"/>
    <s v="Beijing Jinbao Century Enterprise Management Co., Ltd."/>
    <s v="外商投资企业"/>
    <s v="北京金宝世纪企业管理有限公司"/>
    <s v="Beijing Jinbao Century Enterprise Management Co., Ltd."/>
    <s v="外商投资企业"/>
    <s v="是"/>
    <s v="否"/>
    <m/>
    <m/>
    <s v="母公司香港上市，金泰能源控股/2728"/>
    <s v="专业服务Professional Services"/>
    <n v="122959"/>
    <s v="7.3亿元（含）至36.5亿元（5亿美元）"/>
    <m/>
    <m/>
    <m/>
    <s v="国富集团内部"/>
    <x v="0"/>
    <x v="0"/>
    <m/>
    <m/>
    <m/>
    <s v="国富会计所厦门分所"/>
    <s v="傅钦毅"/>
    <m/>
    <x v="0"/>
    <s v="老客户老业务"/>
    <s v="审计"/>
    <s v="内地企业境外上市审计业务"/>
    <s v="2024年度年审协作，参与部分审计工作底稿编制"/>
    <x v="0"/>
    <s v="北京"/>
    <m/>
    <m/>
    <m/>
    <m/>
    <s v="国富会计所"/>
    <s v="厦门分所"/>
    <s v="傅钦毅"/>
    <m/>
    <s v="60.09万元不含税和差旅，分期付款，签合同时预付16.18万元"/>
    <n v="600900"/>
    <n v="636954"/>
    <m/>
    <m/>
    <d v="2025-01-08T00:00:00"/>
    <m/>
    <n v="600900"/>
    <m/>
    <n v="636954"/>
    <s v="否"/>
    <m/>
    <m/>
    <m/>
    <m/>
    <x v="3"/>
    <m/>
    <m/>
    <n v="2025"/>
    <m/>
    <m/>
    <n v="636954"/>
    <m/>
    <m/>
    <m/>
    <m/>
    <m/>
  </r>
  <r>
    <s v="第二批√"/>
    <x v="0"/>
    <d v="2023-05-19T00:00:00"/>
    <s v="福建三爱生物科技有限公司"/>
    <s v="Fujian Sanai Biotechnology Co., Ltd."/>
    <s v="外商投资企业"/>
    <s v="福建三爱生物科技有限公司"/>
    <s v="Fujian Sanai Biotechnology Co., Ltd."/>
    <s v="外商投资企业"/>
    <s v="是"/>
    <s v="否"/>
    <m/>
    <m/>
    <s v="母公司香港上市，三爱健康/1889"/>
    <s v="制药业Pharmaceuticals"/>
    <n v="17366"/>
    <s v="1亿元（含）至3.65亿元（5000万美元）"/>
    <m/>
    <m/>
    <m/>
    <s v="国富集团内部"/>
    <x v="0"/>
    <x v="0"/>
    <m/>
    <m/>
    <m/>
    <s v="国富会计所厦门分所"/>
    <s v="傅钦毅"/>
    <m/>
    <x v="0"/>
    <s v="新客户新业务"/>
    <s v="审计"/>
    <s v="内地企业境外上市审计业务"/>
    <s v="2020年1月-2023年6月期间审计协作，参与部分审计工作底稿编制"/>
    <x v="0"/>
    <s v="福建"/>
    <m/>
    <m/>
    <m/>
    <m/>
    <s v="国富会计所"/>
    <s v="厦门分所"/>
    <s v="傅钦毅"/>
    <m/>
    <s v="28万元不含税和差旅，分期支付有预付"/>
    <n v="280000"/>
    <n v="296800"/>
    <m/>
    <m/>
    <d v="2023-05-19T00:00:00"/>
    <m/>
    <n v="280000"/>
    <m/>
    <n v="296800"/>
    <s v="否"/>
    <m/>
    <m/>
    <m/>
    <m/>
    <x v="1"/>
    <m/>
    <m/>
    <n v="2023"/>
    <n v="296800"/>
    <m/>
    <n v="0"/>
    <m/>
    <m/>
    <m/>
    <m/>
    <m/>
  </r>
  <r>
    <s v="第二批√"/>
    <x v="0"/>
    <d v="2024-01-05T00:00:00"/>
    <s v="福建三爱生物科技有限公司"/>
    <s v="Fujian Sanai Biotechnology Co., Ltd."/>
    <s v="外商投资企业"/>
    <s v="福建三爱生物科技有限公司"/>
    <s v="Fujian Sanai Biotechnology Co., Ltd."/>
    <s v="外商投资企业"/>
    <s v="是"/>
    <s v="否"/>
    <m/>
    <m/>
    <s v="母公司香港上市，三爱健康/1889"/>
    <s v="制药业Pharmaceuticals"/>
    <n v="17366"/>
    <s v="1亿元（含）至3.65亿元（5000万美元）"/>
    <m/>
    <m/>
    <m/>
    <s v="国富集团内部"/>
    <x v="0"/>
    <x v="0"/>
    <m/>
    <m/>
    <m/>
    <s v="国富会计所厦门分所"/>
    <s v="傅钦毅"/>
    <m/>
    <x v="0"/>
    <s v="老客户老业务"/>
    <s v="审计"/>
    <s v="内地企业境外上市审计业务"/>
    <s v="2023年度年审协作，参与部分审计工作底稿编制"/>
    <x v="0"/>
    <s v="福建"/>
    <m/>
    <m/>
    <m/>
    <m/>
    <s v="国富会计所"/>
    <s v="厦门分所"/>
    <s v="傅钦毅"/>
    <m/>
    <s v="58.9万元不含税和差旅，分期支付有预付"/>
    <n v="589000"/>
    <n v="624340"/>
    <m/>
    <m/>
    <d v="2024-01-05T00:00:00"/>
    <m/>
    <n v="589000"/>
    <m/>
    <n v="624340"/>
    <s v="否"/>
    <m/>
    <m/>
    <m/>
    <m/>
    <x v="2"/>
    <m/>
    <m/>
    <n v="2024"/>
    <n v="522733"/>
    <m/>
    <n v="101607"/>
    <m/>
    <m/>
    <m/>
    <m/>
    <s v="2025年财政部报备，报在2024年度59.3万元"/>
  </r>
  <r>
    <s v="第二批√"/>
    <x v="0"/>
    <d v="2024-12-24T00:00:00"/>
    <s v="福建三爱生物科技有限公司"/>
    <s v="Fujian Sanai Biotechnology Co., Ltd."/>
    <s v="外商投资企业"/>
    <s v="福建三爱生物科技有限公司"/>
    <s v="Fujian Sanai Biotechnology Co., Ltd."/>
    <s v="外商投资企业"/>
    <s v="是"/>
    <s v="否"/>
    <m/>
    <m/>
    <s v="母公司香港上市，三爱健康/1889"/>
    <s v="制药业Pharmaceuticals"/>
    <n v="17366"/>
    <s v="1亿元（含）至3.65亿元（5000万美元）"/>
    <m/>
    <m/>
    <m/>
    <s v="国富集团内部"/>
    <x v="0"/>
    <x v="0"/>
    <m/>
    <m/>
    <m/>
    <s v="国富会计所厦门分所"/>
    <s v="傅钦毅"/>
    <m/>
    <x v="0"/>
    <s v="老客户老业务"/>
    <s v="审计"/>
    <s v="内地企业境外上市审计业务"/>
    <s v="2024年度年审协作，参与部分审计工作底稿编制"/>
    <x v="0"/>
    <s v="福建"/>
    <m/>
    <m/>
    <m/>
    <m/>
    <s v="国富会计所"/>
    <s v="厦门分所"/>
    <s v="傅钦毅"/>
    <m/>
    <s v="49万元不含税和差旅，分期支付有预付"/>
    <n v="490000"/>
    <n v="519400"/>
    <m/>
    <m/>
    <d v="2024-12-24T00:00:00"/>
    <m/>
    <n v="490000"/>
    <m/>
    <n v="519400"/>
    <s v="否"/>
    <m/>
    <m/>
    <m/>
    <m/>
    <x v="3"/>
    <m/>
    <m/>
    <n v="2025"/>
    <m/>
    <m/>
    <n v="519400"/>
    <m/>
    <m/>
    <m/>
    <m/>
    <m/>
  </r>
  <r>
    <s v="第二批√"/>
    <x v="0"/>
    <d v="2023-07-24T00:00:00"/>
    <s v="广西七色珠光材料股份有限公司"/>
    <s v="Guangxi Chesir Pearl Material Co., Ltd."/>
    <s v="外商投资企业"/>
    <s v="广西七色珠光材料股份有限公司"/>
    <s v="Guangxi Chesir Pearl Material Co., Ltd."/>
    <s v="外商投资企业"/>
    <s v="是"/>
    <s v="否"/>
    <m/>
    <m/>
    <s v="母公司为香港上市公司：环球新材/6616"/>
    <s v="制造Manufacturing"/>
    <n v="87000"/>
    <s v="7.3亿元（含）至36.5亿元（5亿美元）"/>
    <m/>
    <m/>
    <m/>
    <s v="国富集团内部"/>
    <x v="0"/>
    <x v="0"/>
    <m/>
    <m/>
    <m/>
    <s v="国富会计所厦门分所"/>
    <s v="傅钦毅"/>
    <m/>
    <x v="0"/>
    <s v="新客户新业务"/>
    <s v="审计"/>
    <s v="内地企业境外上市审计业务"/>
    <s v="2023年度年审协助，参与部分审计工作底稿编制"/>
    <x v="0"/>
    <s v="广西"/>
    <m/>
    <m/>
    <m/>
    <m/>
    <s v="国富会计所"/>
    <s v="厦门分所"/>
    <s v="傅钦毅"/>
    <m/>
    <m/>
    <n v="210003.77358490566"/>
    <n v="222604"/>
    <m/>
    <m/>
    <d v="2023-07-24T00:00:00"/>
    <m/>
    <n v="210003.77358490566"/>
    <m/>
    <n v="222604"/>
    <s v="否"/>
    <m/>
    <m/>
    <m/>
    <m/>
    <x v="2"/>
    <m/>
    <m/>
    <n v="2024"/>
    <n v="222604"/>
    <m/>
    <n v="0"/>
    <m/>
    <m/>
    <m/>
    <m/>
    <s v="2025年财政部报备，报在2024年度"/>
  </r>
  <r>
    <s v="第二批√"/>
    <x v="0"/>
    <d v="2024-07-24T00:00:00"/>
    <s v="广西七色珠光材料股份有限公司"/>
    <s v="Guangxi Chesir Pearl Material Co., Ltd."/>
    <s v="外商投资企业"/>
    <s v="广西七色珠光材料股份有限公司"/>
    <s v="Guangxi Chesir Pearl Material Co., Ltd."/>
    <s v="外商投资企业"/>
    <s v="是"/>
    <s v="否"/>
    <m/>
    <m/>
    <s v="母公司为香港上市公司：环球新材/6616"/>
    <s v="制造Manufacturing"/>
    <n v="87000"/>
    <s v="7.3亿元（含）至36.5亿元（5亿美元）"/>
    <m/>
    <m/>
    <m/>
    <s v="国富集团内部"/>
    <x v="0"/>
    <x v="0"/>
    <m/>
    <m/>
    <m/>
    <s v="国富会计所厦门分所"/>
    <s v="傅钦毅"/>
    <m/>
    <x v="0"/>
    <s v="老客户老业务"/>
    <s v="审计"/>
    <s v="内地企业境外上市审计业务"/>
    <s v="2024年中审阅协助，参与部分审计工作底稿编制"/>
    <x v="0"/>
    <s v="广西"/>
    <m/>
    <m/>
    <m/>
    <m/>
    <s v="国富会计所"/>
    <s v="厦门分所"/>
    <s v="傅钦毅"/>
    <m/>
    <m/>
    <n v="258400"/>
    <n v="273904"/>
    <m/>
    <m/>
    <d v="2024-07-24T00:00:00"/>
    <m/>
    <n v="258400"/>
    <m/>
    <n v="273904"/>
    <s v="否"/>
    <m/>
    <m/>
    <m/>
    <m/>
    <x v="2"/>
    <m/>
    <m/>
    <n v="2024"/>
    <n v="273904"/>
    <m/>
    <n v="0"/>
    <m/>
    <m/>
    <m/>
    <m/>
    <s v="2025年财政部报备，报在2024年度"/>
  </r>
  <r>
    <s v="第二批√"/>
    <x v="0"/>
    <d v="2025-01-20T00:00:00"/>
    <s v="广西七色珠光材料股份有限公司"/>
    <s v="Guangxi Chesir Pearl Material Co., Ltd."/>
    <s v="外商投资企业"/>
    <s v="广西七色珠光材料股份有限公司"/>
    <s v="Guangxi Chesir Pearl Material Co., Ltd."/>
    <s v="外商投资企业"/>
    <s v="是"/>
    <s v="否"/>
    <m/>
    <m/>
    <s v="母公司为香港上市公司：环球新材/6616"/>
    <s v="制造Manufacturing"/>
    <n v="87000"/>
    <s v="7.3亿元（含）至36.5亿元（5亿美元）"/>
    <m/>
    <m/>
    <m/>
    <s v="国富集团内部"/>
    <x v="0"/>
    <x v="0"/>
    <m/>
    <m/>
    <m/>
    <s v="国富会计所厦门分所"/>
    <s v="傅钦毅"/>
    <m/>
    <x v="0"/>
    <s v="老客户老业务"/>
    <s v="审计"/>
    <s v="内地企业境外上市审计业务"/>
    <s v="2024年度年审协助，参与部分审计工作底稿编制"/>
    <x v="0"/>
    <s v="广西"/>
    <m/>
    <m/>
    <m/>
    <m/>
    <s v="国富会计所"/>
    <s v="厦门分所"/>
    <s v="傅钦毅"/>
    <m/>
    <m/>
    <n v="817000"/>
    <n v="866020"/>
    <m/>
    <m/>
    <d v="2025-01-20T00:00:00"/>
    <m/>
    <n v="817000"/>
    <m/>
    <n v="866020"/>
    <s v="否"/>
    <m/>
    <m/>
    <m/>
    <m/>
    <x v="3"/>
    <m/>
    <m/>
    <n v="2025"/>
    <n v="866020"/>
    <m/>
    <n v="0"/>
    <m/>
    <m/>
    <m/>
    <m/>
    <s v="2025年财政部报备，部分预收款（483360元）报在2024年度。（2024年合计报备98.5万元）"/>
  </r>
  <r>
    <s v="第二批√"/>
    <x v="2"/>
    <d v="2022-10-24T00:00:00"/>
    <s v="Thomas Broadbent &amp; Sons Limited"/>
    <s v="Thomas Broadbent &amp; Sons Limited"/>
    <s v="境外企业"/>
    <s v="博鲁班特离心机（扬州）有限公司"/>
    <s v="Broadbent Centrifuges (Yangzhou) Co., Ltd."/>
    <s v="外商投资企业"/>
    <s v="否"/>
    <s v="否"/>
    <m/>
    <m/>
    <s v="母公司Thomas Broadbent &amp; Sons Limited"/>
    <s v="制造Manufacturing"/>
    <n v="644"/>
    <s v="500万元（含）至1000万元"/>
    <m/>
    <m/>
    <m/>
    <s v="Crowe Global"/>
    <x v="1"/>
    <x v="1"/>
    <m/>
    <m/>
    <m/>
    <m/>
    <m/>
    <m/>
    <x v="0"/>
    <s v="老客户老业务"/>
    <s v="审计"/>
    <s v="其他境外审计业务"/>
    <s v="2022/9/30年度组成部分审计支持，不用出具报告"/>
    <x v="0"/>
    <s v="扬州"/>
    <m/>
    <m/>
    <m/>
    <m/>
    <s v="国富会计所"/>
    <s v="上海分所"/>
    <s v="许丽英"/>
    <s v="许丽英"/>
    <s v="80560含税，不含差旅"/>
    <n v="76000"/>
    <n v="80560"/>
    <m/>
    <m/>
    <d v="2022-10-24T00:00:00"/>
    <m/>
    <n v="76000"/>
    <n v="102.7100000000064"/>
    <n v="80662.710000000006"/>
    <s v="否"/>
    <m/>
    <m/>
    <m/>
    <m/>
    <x v="1"/>
    <m/>
    <m/>
    <n v="2023"/>
    <n v="80662.710000000006"/>
    <m/>
    <n v="0"/>
    <m/>
    <m/>
    <m/>
    <m/>
    <m/>
  </r>
  <r>
    <s v="第二批√"/>
    <x v="2"/>
    <d v="2023-10-31T00:00:00"/>
    <s v="Thomas Broadbent &amp; Sons Limited"/>
    <s v="Thomas Broadbent &amp; Sons Limited"/>
    <s v="境外企业"/>
    <s v="博鲁班特离心机（扬州）有限公司"/>
    <s v="Broadbent Centrifuges (Yangzhou) Co., Ltd."/>
    <s v="外商投资企业"/>
    <s v="否"/>
    <s v="否"/>
    <m/>
    <m/>
    <s v="母公司Thomas Broadbent &amp; Sons Limited"/>
    <s v="制造Manufacturing"/>
    <n v="644"/>
    <s v="500万元（含）至1000万元"/>
    <m/>
    <m/>
    <m/>
    <s v="Crowe Global"/>
    <x v="1"/>
    <x v="1"/>
    <m/>
    <m/>
    <m/>
    <m/>
    <m/>
    <m/>
    <x v="0"/>
    <s v="老客户老业务"/>
    <s v="审计"/>
    <s v="其他境外审计业务"/>
    <s v="2023/9/30年度组成部分审计支持，不用出具报告"/>
    <x v="0"/>
    <s v="扬州"/>
    <m/>
    <m/>
    <m/>
    <m/>
    <s v="国富会计所"/>
    <s v="上海分所"/>
    <s v="许丽英"/>
    <s v="许丽英"/>
    <m/>
    <n v="76000"/>
    <n v="80560"/>
    <m/>
    <m/>
    <d v="2023-10-31T00:00:00"/>
    <s v="换系统未见，预估"/>
    <n v="76000"/>
    <m/>
    <n v="80560"/>
    <s v="否"/>
    <m/>
    <m/>
    <m/>
    <m/>
    <x v="2"/>
    <m/>
    <m/>
    <n v="2024"/>
    <n v="80560"/>
    <m/>
    <n v="0"/>
    <m/>
    <m/>
    <m/>
    <m/>
    <m/>
  </r>
  <r>
    <s v="第二批√"/>
    <x v="2"/>
    <d v="2024-12-12T00:00:00"/>
    <s v="Thomas Broadbent &amp; Sons Limited"/>
    <s v="Thomas Broadbent &amp; Sons Limited"/>
    <s v="境外企业"/>
    <s v="博鲁班特离心机（扬州）有限公司"/>
    <s v="Broadbent Centrifuges (Yangzhou) Co., Ltd."/>
    <s v="外商投资企业"/>
    <s v="否"/>
    <s v="否"/>
    <m/>
    <m/>
    <s v="母公司Thomas Broadbent &amp; Sons Limited"/>
    <s v="制造Manufacturing"/>
    <n v="644"/>
    <s v="500万元（含）至1000万元"/>
    <m/>
    <m/>
    <m/>
    <s v="Crowe Global"/>
    <x v="1"/>
    <x v="1"/>
    <m/>
    <m/>
    <m/>
    <m/>
    <m/>
    <m/>
    <x v="0"/>
    <s v="老客户老业务"/>
    <s v="审计"/>
    <s v="其他境外审计业务"/>
    <s v="2024/9/30年度组成部分审计支持，不用出具报告"/>
    <x v="0"/>
    <s v="扬州"/>
    <m/>
    <m/>
    <m/>
    <m/>
    <s v="国富会计所"/>
    <s v="上海分所"/>
    <s v="许丽英"/>
    <s v="许丽英"/>
    <s v="96248含税，不含差旅"/>
    <n v="90800"/>
    <n v="96248"/>
    <m/>
    <m/>
    <d v="2024-12-12T00:00:00"/>
    <m/>
    <n v="90800"/>
    <n v="600.66000000000349"/>
    <n v="96848.66"/>
    <s v="否"/>
    <m/>
    <m/>
    <m/>
    <m/>
    <x v="3"/>
    <m/>
    <m/>
    <n v="2025"/>
    <n v="96848.66"/>
    <m/>
    <n v="0"/>
    <m/>
    <m/>
    <m/>
    <m/>
    <m/>
  </r>
  <r>
    <s v="第一批√"/>
    <x v="0"/>
    <d v="2024-12-15T00:00:00"/>
    <s v="佛山毅朗商业有限公司"/>
    <s v="Foshan Yilang Commercial Co., Ltd"/>
    <s v="外商投资企业"/>
    <s v="佛山毅朗商业有限公司"/>
    <s v="Foshan Yilang Commercial Co., Ltd"/>
    <s v="外商投资企业"/>
    <s v="否"/>
    <s v="否"/>
    <m/>
    <m/>
    <m/>
    <s v="零售Retail"/>
    <n v="125222"/>
    <s v="7.3亿元（含）至36.5亿元（5亿美元）"/>
    <m/>
    <m/>
    <m/>
    <s v="国富集团内部"/>
    <x v="0"/>
    <x v="0"/>
    <m/>
    <m/>
    <m/>
    <s v="国富会计所广东分所/佛山分所"/>
    <s v="刘方权"/>
    <m/>
    <x v="0"/>
    <s v="老客户老业务"/>
    <s v="审计"/>
    <s v="内地企业境外投资审计业务"/>
    <s v="2024年法定审计"/>
    <x v="0"/>
    <s v="佛山"/>
    <m/>
    <m/>
    <m/>
    <m/>
    <s v="国富会计所"/>
    <s v="广东分所/佛山分所"/>
    <s v="刘方权"/>
    <m/>
    <m/>
    <n v="49528.301886792447"/>
    <n v="52500"/>
    <m/>
    <m/>
    <d v="2024-12-15T00:00:00"/>
    <m/>
    <n v="49528.301886792447"/>
    <m/>
    <n v="52500"/>
    <s v="否"/>
    <m/>
    <m/>
    <m/>
    <m/>
    <x v="3"/>
    <m/>
    <m/>
    <n v="2025"/>
    <n v="52500"/>
    <m/>
    <n v="0"/>
    <m/>
    <m/>
    <m/>
    <m/>
    <m/>
  </r>
  <r>
    <s v="第一批√"/>
    <x v="0"/>
    <d v="2025-01-12T00:00:00"/>
    <s v="佛山广贸陶磁有限公司"/>
    <s v="Foshan Guangmao Ceramic Magnetic Co., Ltd"/>
    <s v="外商投资企业"/>
    <s v="佛山广贸陶磁有限公司"/>
    <s v="Foshan Guangmao Ceramic Magnetic Co., Ltd"/>
    <s v="外商投资企业"/>
    <s v="否"/>
    <s v="否"/>
    <m/>
    <m/>
    <m/>
    <s v="零售Retail"/>
    <n v="800"/>
    <s v="500万元（含）至1000万元"/>
    <m/>
    <m/>
    <m/>
    <s v="国富集团内部"/>
    <x v="0"/>
    <x v="0"/>
    <m/>
    <m/>
    <m/>
    <s v="国富会计所广东分所/佛山分所"/>
    <s v="刘方权"/>
    <m/>
    <x v="0"/>
    <s v="老客户老业务"/>
    <s v="审计"/>
    <s v="内地企业境外投资审计业务"/>
    <s v="2024年法定审计"/>
    <x v="0"/>
    <s v="佛山"/>
    <m/>
    <m/>
    <m/>
    <m/>
    <s v="国富会计所"/>
    <s v="广东分所/佛山分所"/>
    <s v="刘方权"/>
    <m/>
    <m/>
    <n v="14150.943396226414"/>
    <n v="15000"/>
    <m/>
    <m/>
    <d v="2025-01-12T00:00:00"/>
    <m/>
    <n v="14150.943396226414"/>
    <m/>
    <n v="15000"/>
    <s v="否"/>
    <m/>
    <m/>
    <m/>
    <m/>
    <x v="3"/>
    <m/>
    <m/>
    <n v="2025"/>
    <n v="15000"/>
    <m/>
    <n v="0"/>
    <m/>
    <m/>
    <m/>
    <m/>
    <m/>
  </r>
  <r>
    <s v="第二批√"/>
    <x v="0"/>
    <d v="2024-12-29T00:00:00"/>
    <s v="佛山市翡冷翠奥莱商业地产有限公司"/>
    <s v="Foshan Feilong Cui'aole Commercial Real Estate Co., Ltd"/>
    <s v="外商投资企业"/>
    <s v="佛山市翡冷翠奥莱商业地产有限公司"/>
    <s v="Foshan Feilong Cui'aole Commercial Real Estate Co., Ltd"/>
    <s v="外商投资企业"/>
    <s v="否"/>
    <s v="否"/>
    <m/>
    <m/>
    <m/>
    <s v="房地产Real Estate"/>
    <n v="8012.65"/>
    <s v="5000万元（含）至1亿元"/>
    <m/>
    <m/>
    <m/>
    <s v="国富集团内部"/>
    <x v="0"/>
    <x v="0"/>
    <m/>
    <m/>
    <m/>
    <s v="国富会计所广东分所/佛山分所"/>
    <s v="刘方权"/>
    <m/>
    <x v="0"/>
    <s v="老客户老业务"/>
    <s v="审计"/>
    <s v="内地企业境外投资审计业务"/>
    <s v="2024年法定审计"/>
    <x v="0"/>
    <s v="佛山"/>
    <m/>
    <m/>
    <m/>
    <m/>
    <s v="国富会计所"/>
    <s v="广东分所/佛山分所"/>
    <s v="刘方权"/>
    <m/>
    <m/>
    <n v="18396.226415094337"/>
    <n v="19500"/>
    <m/>
    <m/>
    <d v="2024-12-29T00:00:00"/>
    <m/>
    <n v="18396.226415094337"/>
    <m/>
    <n v="19500"/>
    <s v="否"/>
    <m/>
    <m/>
    <m/>
    <m/>
    <x v="3"/>
    <m/>
    <m/>
    <n v="2025"/>
    <n v="19500"/>
    <m/>
    <n v="0"/>
    <m/>
    <m/>
    <m/>
    <m/>
    <m/>
  </r>
  <r>
    <s v="第一批√"/>
    <x v="0"/>
    <d v="2025-02-27T00:00:00"/>
    <s v="广东溢达纺织有限公司"/>
    <s v="Guangdong Esquel Textile Co., Ltd."/>
    <s v="外商投资企业"/>
    <s v="广东溢达纺织有限公司"/>
    <s v="Guangdong Esquel Textile Co., Ltd."/>
    <s v="外商投资企业"/>
    <s v="是"/>
    <s v="否"/>
    <m/>
    <m/>
    <m/>
    <s v="纺织业Textile"/>
    <n v="404484.99"/>
    <s v="7.3亿元（含）至36.5亿元（5亿美元）"/>
    <m/>
    <m/>
    <m/>
    <s v="国富集团内部"/>
    <x v="0"/>
    <x v="0"/>
    <m/>
    <m/>
    <m/>
    <s v="国富会计所广东分所/佛山分所"/>
    <s v="刘方权"/>
    <m/>
    <x v="0"/>
    <s v="老客户老业务"/>
    <s v="审计"/>
    <s v="内地企业境外投资审计业务"/>
    <s v="2024年法定审计"/>
    <x v="0"/>
    <s v="佛山"/>
    <m/>
    <m/>
    <m/>
    <m/>
    <s v="国富会计所"/>
    <s v="广东分所/佛山分所"/>
    <s v="刘方权"/>
    <m/>
    <m/>
    <n v="275471.69811320753"/>
    <n v="292000"/>
    <m/>
    <m/>
    <d v="2025-02-27T00:00:00"/>
    <m/>
    <n v="275471.69811320753"/>
    <m/>
    <n v="292000"/>
    <s v="否"/>
    <m/>
    <m/>
    <m/>
    <m/>
    <x v="3"/>
    <m/>
    <m/>
    <n v="2025"/>
    <n v="292000"/>
    <m/>
    <n v="0"/>
    <m/>
    <m/>
    <m/>
    <m/>
    <m/>
  </r>
  <r>
    <s v="第一批√"/>
    <x v="0"/>
    <d v="2025-02-24T00:00:00"/>
    <s v="佛山惠福科创有限公司"/>
    <s v="Foshan Huifu Chemical Co.,Ltd."/>
    <s v="外商投资企业"/>
    <s v="佛山惠福科创有限公司"/>
    <s v="Foshan Huifu Chemical Co.,Ltd."/>
    <s v="外商投资企业"/>
    <s v="是"/>
    <s v="否"/>
    <m/>
    <m/>
    <m/>
    <s v="制造Manufacturing"/>
    <n v="56020"/>
    <s v="3.65亿元（含）至7.3亿元（1亿美元）"/>
    <m/>
    <m/>
    <m/>
    <s v="国富集团内部"/>
    <x v="0"/>
    <x v="0"/>
    <m/>
    <m/>
    <m/>
    <s v="国富会计所广东分所/佛山分所"/>
    <s v="刘方权"/>
    <m/>
    <x v="0"/>
    <s v="老客户老业务"/>
    <s v="审计"/>
    <s v="内地企业境外投资审计业务"/>
    <s v="2024年法定审计"/>
    <x v="0"/>
    <s v="佛山"/>
    <m/>
    <m/>
    <m/>
    <m/>
    <s v="国富会计所"/>
    <s v="广东分所/佛山分所"/>
    <s v="刘方权"/>
    <m/>
    <m/>
    <n v="28301.886792452828"/>
    <n v="30000"/>
    <m/>
    <m/>
    <d v="2025-02-24T00:00:00"/>
    <m/>
    <n v="28301.886792452828"/>
    <m/>
    <n v="30000"/>
    <s v="否"/>
    <m/>
    <m/>
    <m/>
    <m/>
    <x v="3"/>
    <m/>
    <m/>
    <n v="2025"/>
    <n v="30000"/>
    <m/>
    <n v="0"/>
    <m/>
    <m/>
    <m/>
    <m/>
    <m/>
  </r>
  <r>
    <s v="第一批√"/>
    <x v="0"/>
    <d v="2025-02-27T00:00:00"/>
    <s v="广东十如仕纺织科技有限公司"/>
    <s v="Guangdong Shirushi Textile Technology Co., Ltd"/>
    <s v="外商投资企业"/>
    <s v="广东十如仕纺织科技有限公司"/>
    <s v="Guangdong Shirushi Textile Technology Co., Ltd"/>
    <s v="外商投资企业"/>
    <s v="是"/>
    <s v="否"/>
    <m/>
    <m/>
    <m/>
    <s v="纺织业Textile"/>
    <n v="441.24"/>
    <s v="低于500万元"/>
    <m/>
    <m/>
    <m/>
    <s v="国富集团内部"/>
    <x v="0"/>
    <x v="0"/>
    <m/>
    <m/>
    <m/>
    <s v="国富会计所广东分所/佛山分所"/>
    <s v="刘方权"/>
    <m/>
    <x v="0"/>
    <s v="老客户老业务"/>
    <s v="审计"/>
    <s v="内地企业境外投资审计业务"/>
    <s v="2024年法定审计"/>
    <x v="0"/>
    <s v="佛山"/>
    <m/>
    <m/>
    <m/>
    <m/>
    <s v="国富会计所"/>
    <s v="广东分所/佛山分所"/>
    <s v="刘方权"/>
    <m/>
    <m/>
    <n v="14150.943396226414"/>
    <n v="15000"/>
    <m/>
    <m/>
    <d v="2025-02-27T00:00:00"/>
    <m/>
    <n v="14150.943396226414"/>
    <m/>
    <n v="15000"/>
    <s v="否"/>
    <m/>
    <m/>
    <m/>
    <m/>
    <x v="3"/>
    <m/>
    <m/>
    <n v="2025"/>
    <n v="15000"/>
    <m/>
    <n v="0"/>
    <m/>
    <m/>
    <m/>
    <m/>
    <m/>
  </r>
  <r>
    <s v="第一批√"/>
    <x v="0"/>
    <d v="2025-02-27T00:00:00"/>
    <s v="广东溢派纺织科技有限公司"/>
    <s v="Guangdong Yipai Textile Technology Co., Ltd"/>
    <s v="外商投资企业"/>
    <s v="广东溢派纺织科技有限公司"/>
    <s v="Guangdong Yipai Textile Technology Co., Ltd"/>
    <s v="外商投资企业"/>
    <s v="是"/>
    <s v="否"/>
    <m/>
    <m/>
    <m/>
    <s v="纺织业Textile"/>
    <n v="122.59"/>
    <s v="低于500万元"/>
    <m/>
    <m/>
    <m/>
    <s v="国富集团内部"/>
    <x v="0"/>
    <x v="0"/>
    <m/>
    <m/>
    <m/>
    <s v="国富会计所广东分所/佛山分所"/>
    <s v="刘方权"/>
    <m/>
    <x v="0"/>
    <s v="老客户老业务"/>
    <s v="审计"/>
    <s v="内地企业境外投资审计业务"/>
    <s v="2024年法定审计"/>
    <x v="0"/>
    <s v="佛山"/>
    <m/>
    <m/>
    <m/>
    <m/>
    <s v="国富会计所"/>
    <s v="广东分所/佛山分所"/>
    <s v="刘方权"/>
    <m/>
    <m/>
    <n v="9433.9622641509432"/>
    <n v="10000"/>
    <m/>
    <m/>
    <d v="2025-02-27T00:00:00"/>
    <m/>
    <n v="9433.9622641509432"/>
    <m/>
    <n v="10000"/>
    <s v="否"/>
    <m/>
    <m/>
    <m/>
    <m/>
    <x v="3"/>
    <m/>
    <m/>
    <n v="2025"/>
    <n v="10000"/>
    <m/>
    <n v="0"/>
    <m/>
    <m/>
    <m/>
    <m/>
    <m/>
  </r>
  <r>
    <s v="第一批√"/>
    <x v="0"/>
    <d v="2024-12-10T00:00:00"/>
    <s v="佛山市尼罗建材有限公司"/>
    <s v="Foshan Niro Ceramic Building Material Co.,Ltd."/>
    <s v="外商投资企业"/>
    <s v="佛山市尼罗建材有限公司"/>
    <s v="Foshan Niro Ceramic Building Material Co.,Ltd."/>
    <s v="外商投资企业"/>
    <s v="是"/>
    <s v="否"/>
    <m/>
    <m/>
    <m/>
    <s v="建筑Construction"/>
    <n v="14904.47"/>
    <s v="1亿元（含）至3.65亿元（5000万美元）"/>
    <m/>
    <m/>
    <m/>
    <s v="国富集团内部"/>
    <x v="0"/>
    <x v="0"/>
    <m/>
    <m/>
    <m/>
    <s v="国富会计所广东分所/佛山分所"/>
    <s v="刘方权"/>
    <m/>
    <x v="0"/>
    <s v="老客户老业务"/>
    <s v="审计"/>
    <s v="内地企业境外投资审计业务"/>
    <s v="2024年IFRS审计支持，合作方境外所出具报告"/>
    <x v="0"/>
    <s v="佛山"/>
    <m/>
    <m/>
    <m/>
    <m/>
    <s v="国富会计所"/>
    <s v="广东分所/佛山分所"/>
    <s v="杨九琴"/>
    <m/>
    <m/>
    <n v="141509.43396226416"/>
    <n v="150000"/>
    <m/>
    <m/>
    <d v="2024-12-10T00:00:00"/>
    <m/>
    <n v="141509.43396226416"/>
    <m/>
    <n v="150000"/>
    <s v="否"/>
    <m/>
    <m/>
    <m/>
    <m/>
    <x v="3"/>
    <m/>
    <m/>
    <n v="2025"/>
    <n v="150000"/>
    <m/>
    <n v="0"/>
    <m/>
    <m/>
    <m/>
    <m/>
    <s v="2025年度报备时未报给财政部"/>
  </r>
  <r>
    <s v="第一批√"/>
    <x v="2"/>
    <d v="2024-12-13T00:00:00"/>
    <s v="世界动物保护协会（英国）北京代表处"/>
    <s v="World Animal Protection Association (UK) Beijing Representative Office"/>
    <s v="外商投资企业"/>
    <s v="世界动物保护协会（英国）北京代表处"/>
    <s v="World Animal Protection Association (UK) Beijing Representative Office"/>
    <s v="外资代表处"/>
    <s v="否"/>
    <s v="否"/>
    <m/>
    <m/>
    <m/>
    <s v="非盈利及慈善机构Not for Profit/Charities"/>
    <n v="883.5"/>
    <s v="500万元（含）至1000万元"/>
    <m/>
    <m/>
    <m/>
    <s v="Crowe Global"/>
    <x v="1"/>
    <x v="1"/>
    <m/>
    <m/>
    <m/>
    <m/>
    <m/>
    <m/>
    <x v="0"/>
    <s v="老客户老业务"/>
    <s v="审计"/>
    <s v="其他境外审计业务"/>
    <s v="2024年报审计"/>
    <x v="0"/>
    <s v="北京"/>
    <m/>
    <m/>
    <m/>
    <m/>
    <s v="国富会计所"/>
    <s v="北京执业中心"/>
    <s v="佟锐"/>
    <s v="佟锐"/>
    <m/>
    <n v="28301.886792452828"/>
    <n v="30000"/>
    <m/>
    <m/>
    <d v="2024-12-13T00:00:00"/>
    <m/>
    <n v="28301.886792452828"/>
    <n v="1800"/>
    <n v="31800"/>
    <s v="否"/>
    <m/>
    <m/>
    <m/>
    <m/>
    <x v="3"/>
    <m/>
    <m/>
    <n v="2025"/>
    <n v="31800"/>
    <m/>
    <n v="0"/>
    <m/>
    <m/>
    <s v="LC"/>
    <m/>
    <m/>
  </r>
  <r>
    <s v="第一批√"/>
    <x v="2"/>
    <d v="2024-12-06T00:00:00"/>
    <s v="因福来科技（深圳）有限公司"/>
    <s v="Infoline Technology (Shenzhen) Co., Ltd"/>
    <s v="外商投资企业"/>
    <s v="因福来科技（深圳）有限公司"/>
    <s v="Infoline Technology (Shenzhen) Co., Ltd"/>
    <s v="外商投资企业"/>
    <s v="否"/>
    <s v="否"/>
    <m/>
    <m/>
    <m/>
    <s v="科技与通讯Technology &amp; Telecommunications"/>
    <n v="1663.3"/>
    <s v="1000万元（含）至5000万元"/>
    <m/>
    <m/>
    <m/>
    <s v="Crowe Global"/>
    <x v="7"/>
    <x v="7"/>
    <m/>
    <m/>
    <m/>
    <m/>
    <m/>
    <m/>
    <x v="0"/>
    <s v="老客户老业务"/>
    <s v="审计"/>
    <s v="其他境外审计业务"/>
    <s v="2024年报审计"/>
    <x v="0"/>
    <s v="深圳"/>
    <m/>
    <m/>
    <m/>
    <m/>
    <s v="国富会计所"/>
    <s v="北京执业中心"/>
    <s v="佟锐"/>
    <s v="佟锐"/>
    <m/>
    <n v="55000"/>
    <n v="58300"/>
    <m/>
    <m/>
    <d v="2024-12-06T00:00:00"/>
    <m/>
    <n v="55000"/>
    <m/>
    <n v="58300"/>
    <s v="否"/>
    <m/>
    <m/>
    <m/>
    <m/>
    <x v="3"/>
    <m/>
    <m/>
    <n v="2025"/>
    <n v="58300"/>
    <m/>
    <n v="0"/>
    <m/>
    <m/>
    <s v="LC"/>
    <m/>
    <m/>
  </r>
  <r>
    <s v="第一批√"/>
    <x v="2"/>
    <d v="2025-01-01T00:00:00"/>
    <s v="河北蒙特费罗导轨有限公司"/>
    <s v="Hebei Monteferro Guide Rails Co., Ltd."/>
    <s v="外商投资企业"/>
    <s v="河北蒙特费罗导轨有限公司"/>
    <s v="Hebei Monteferro Guide Rails Co., Ltd."/>
    <s v="外商投资企业"/>
    <s v="否"/>
    <s v="否"/>
    <m/>
    <m/>
    <m/>
    <s v="制造Manufacturing"/>
    <n v="16844"/>
    <s v="1亿元（含）至3.65亿元（5000万美元）"/>
    <m/>
    <m/>
    <m/>
    <s v="Crowe Global"/>
    <x v="8"/>
    <x v="8"/>
    <s v="Giovanni Paschero g.paschero@crowebompani.it"/>
    <m/>
    <m/>
    <m/>
    <m/>
    <m/>
    <x v="0"/>
    <s v="老客户老业务"/>
    <s v="审计"/>
    <s v="其他境外审计业务"/>
    <s v="2024年报审计"/>
    <x v="0"/>
    <s v="沧州"/>
    <m/>
    <m/>
    <m/>
    <m/>
    <s v="国富会计所"/>
    <s v="北京执业中心"/>
    <s v="佟锐"/>
    <s v="佟锐"/>
    <m/>
    <n v="47169.811320754714"/>
    <n v="50000"/>
    <m/>
    <m/>
    <d v="2025-02-11T00:00:00"/>
    <s v="系统登记日期"/>
    <n v="47169.811320754714"/>
    <m/>
    <n v="50000"/>
    <s v="否"/>
    <m/>
    <m/>
    <m/>
    <m/>
    <x v="3"/>
    <m/>
    <m/>
    <n v="2025"/>
    <n v="50000"/>
    <m/>
    <n v="0"/>
    <m/>
    <m/>
    <s v="LC"/>
    <m/>
    <m/>
  </r>
  <r>
    <s v="第一批√"/>
    <x v="0"/>
    <d v="2025-01-01T00:00:00"/>
    <s v="北京福泰克环保科技有限公司"/>
    <s v="Beijing Fuel Tech Environmental Technologies Co., Ltd."/>
    <s v="外商投资企业"/>
    <s v="北京福泰克环保科技有限公司"/>
    <s v="Beijing Fuel Tech Environmental Technologies Co., Ltd."/>
    <s v="外商投资企业"/>
    <s v="否"/>
    <s v="否"/>
    <m/>
    <m/>
    <m/>
    <s v="制造Manufacturing"/>
    <n v="2"/>
    <s v="低于500万元"/>
    <m/>
    <m/>
    <m/>
    <s v="国富集团内部"/>
    <x v="0"/>
    <x v="0"/>
    <m/>
    <m/>
    <m/>
    <s v="国富会计所北京执业中心"/>
    <s v="佟锐"/>
    <s v="王佳佳延续业务"/>
    <x v="0"/>
    <s v="老客户老业务"/>
    <s v="审计"/>
    <s v="其他境外审计业务"/>
    <s v="2024年报审计"/>
    <x v="0"/>
    <s v="北京"/>
    <m/>
    <m/>
    <m/>
    <m/>
    <s v="国富会计所"/>
    <s v="北京执业中心"/>
    <s v="佟锐"/>
    <s v="佟锐"/>
    <m/>
    <n v="25000"/>
    <n v="26500"/>
    <m/>
    <m/>
    <d v="2025-04-02T00:00:00"/>
    <s v="系统登记日期"/>
    <n v="25000"/>
    <m/>
    <n v="26500"/>
    <s v="否"/>
    <m/>
    <m/>
    <m/>
    <m/>
    <x v="3"/>
    <m/>
    <m/>
    <n v="2025"/>
    <m/>
    <m/>
    <n v="26500"/>
    <m/>
    <m/>
    <s v="LC"/>
    <m/>
    <m/>
  </r>
  <r>
    <s v="第一批√"/>
    <x v="2"/>
    <d v="2025-01-01T00:00:00"/>
    <s v="碧亚宜建筑研究院（深圳）有限公司"/>
    <s v="Building Research Establishment Shenzhen Limited"/>
    <s v="外商投资企业"/>
    <s v="碧亚宜建筑研究院（深圳）有限公司"/>
    <s v="Building Research Establishment Shenzhen Limited"/>
    <s v="外商投资企业"/>
    <s v="否"/>
    <s v="否"/>
    <m/>
    <m/>
    <m/>
    <s v="专业服务Professional Services"/>
    <n v="388"/>
    <s v="低于500万元"/>
    <m/>
    <m/>
    <m/>
    <s v="Crowe Global"/>
    <x v="1"/>
    <x v="1"/>
    <s v="Laurence Field "/>
    <s v="International Liaison Partner"/>
    <s v="laurence.field@crowe.co.uk_x000a_+442078427100"/>
    <m/>
    <m/>
    <m/>
    <x v="0"/>
    <s v="老客户老业务"/>
    <s v="审计"/>
    <s v="其他境外审计业务"/>
    <s v="2024年报审计"/>
    <x v="0"/>
    <s v="深圳"/>
    <m/>
    <m/>
    <m/>
    <m/>
    <s v="国富会计所"/>
    <s v="北京执业中心"/>
    <s v="佟锐"/>
    <s v="佟锐"/>
    <m/>
    <n v="35000"/>
    <n v="37100"/>
    <m/>
    <m/>
    <n v="2025"/>
    <m/>
    <n v="35000"/>
    <m/>
    <n v="37100"/>
    <s v="否"/>
    <m/>
    <m/>
    <m/>
    <m/>
    <x v="3"/>
    <m/>
    <m/>
    <n v="2025"/>
    <n v="37100"/>
    <m/>
    <n v="0"/>
    <m/>
    <m/>
    <s v="LC"/>
    <m/>
    <m/>
  </r>
  <r>
    <s v="第一批√"/>
    <x v="2"/>
    <d v="2025-01-01T00:00:00"/>
    <s v="天津峰利蒙瑞特实业有限公司"/>
    <s v="Tianjin Fengli Merit Co., Ltd"/>
    <s v="外商投资企业"/>
    <s v="天津峰利蒙瑞特实业有限公司"/>
    <s v="Tianjin Fengli Merit Co., Ltd"/>
    <s v="外商投资企业"/>
    <s v="否"/>
    <s v="否"/>
    <m/>
    <m/>
    <m/>
    <s v="制造Manufacturing"/>
    <n v="25495"/>
    <s v="1亿元（含）至3.65亿元（5000万美元）"/>
    <m/>
    <m/>
    <m/>
    <s v="Crowe Global"/>
    <x v="8"/>
    <x v="8"/>
    <s v="Giovanni Paschero "/>
    <m/>
    <s v="g.paschero@crowebompani.it"/>
    <m/>
    <m/>
    <m/>
    <x v="0"/>
    <s v="老客户老业务"/>
    <s v="审计"/>
    <s v="其他境外审计业务"/>
    <s v="2024年报审计"/>
    <x v="0"/>
    <s v="天津"/>
    <m/>
    <m/>
    <m/>
    <m/>
    <s v="国富会计所"/>
    <s v="北京执业中心"/>
    <s v="佟锐"/>
    <s v="佟锐"/>
    <m/>
    <n v="80188.679245283012"/>
    <n v="85000"/>
    <m/>
    <m/>
    <d v="2025-03-24T00:00:00"/>
    <s v="系统登记日期"/>
    <n v="80188.679245283012"/>
    <m/>
    <n v="85000"/>
    <s v="否"/>
    <m/>
    <m/>
    <m/>
    <m/>
    <x v="3"/>
    <m/>
    <m/>
    <n v="2025"/>
    <n v="85000"/>
    <m/>
    <n v="0"/>
    <m/>
    <m/>
    <s v="LC"/>
    <m/>
    <m/>
  </r>
  <r>
    <s v="第一批√"/>
    <x v="0"/>
    <d v="2025-01-01T00:00:00"/>
    <s v="重庆市长寿区宜康百龄帮养老服务有限公司"/>
    <s v="Chongqing Changshou Yikang Bailingbang Yanjia Eldercare Co., Ltd"/>
    <s v="外商投资企业"/>
    <s v="重庆市长寿区宜康百龄帮养老服务有限公司"/>
    <s v="Chongqing Changshou Yikang Bailingbang Yanjia Eldercare Co., Ltd"/>
    <s v="外商投资企业"/>
    <s v="否"/>
    <s v="否"/>
    <m/>
    <m/>
    <m/>
    <s v="医疗Healthcare"/>
    <n v="250"/>
    <s v="低于500万元"/>
    <m/>
    <m/>
    <m/>
    <s v="官网咨询"/>
    <x v="0"/>
    <x v="0"/>
    <m/>
    <m/>
    <m/>
    <s v="国富会计所北京执业中心"/>
    <s v="佟锐"/>
    <m/>
    <x v="0"/>
    <s v="老客户老业务"/>
    <s v="审计"/>
    <s v="其他境外审计业务"/>
    <s v="2024年报审计"/>
    <x v="0"/>
    <s v="重庆"/>
    <m/>
    <m/>
    <m/>
    <m/>
    <s v="国富会计所"/>
    <s v="北京执业中心"/>
    <s v="佟锐"/>
    <s v="佟锐"/>
    <m/>
    <n v="160377.35849056602"/>
    <n v="170000"/>
    <m/>
    <m/>
    <n v="2025"/>
    <m/>
    <n v="160377.35849056602"/>
    <m/>
    <n v="170000"/>
    <s v="否"/>
    <m/>
    <m/>
    <m/>
    <m/>
    <x v="3"/>
    <m/>
    <m/>
    <n v="2025"/>
    <n v="170000"/>
    <m/>
    <n v="0"/>
    <m/>
    <m/>
    <s v="LC"/>
    <m/>
    <m/>
  </r>
  <r>
    <s v="第一批√"/>
    <x v="2"/>
    <d v="2025-01-01T00:00:00"/>
    <s v="埃赋隆半导体（上海）有限公司"/>
    <s v="Ampleon Semiconductors (Shanghai) Co., Ltd."/>
    <s v="外商投资企业"/>
    <s v="埃赋隆半导体（上海）有限公司"/>
    <s v="Ampleon Semiconductors (Shanghai) Co., Ltd."/>
    <s v="外商投资企业"/>
    <s v="否"/>
    <s v="否"/>
    <m/>
    <m/>
    <m/>
    <s v="专业服务Professional Services"/>
    <n v="10000"/>
    <s v="1亿元（含）至3.65亿元（5000万美元）"/>
    <m/>
    <m/>
    <m/>
    <s v="Crowe Global"/>
    <x v="9"/>
    <x v="9"/>
    <s v="Hugo Everaerd"/>
    <s v="International Liaison Partner"/>
    <s v="_x000a_h.everaerd@crowefoederer.nl_x000a_+31205646000"/>
    <m/>
    <m/>
    <m/>
    <x v="0"/>
    <s v="老客户老业务"/>
    <s v="财务外包"/>
    <s v="⑦其他"/>
    <s v="2025年财务外包服务：会计，税务"/>
    <x v="0"/>
    <s v="上海"/>
    <m/>
    <m/>
    <m/>
    <m/>
    <s v="咨询公司"/>
    <s v="北京总部"/>
    <s v="沈琳"/>
    <s v="刘胜春"/>
    <m/>
    <n v="216206"/>
    <n v="229179"/>
    <m/>
    <m/>
    <d v="2025-01-01T00:00:00"/>
    <s v="估计日期"/>
    <n v="216206"/>
    <m/>
    <n v="229179"/>
    <s v="否"/>
    <m/>
    <m/>
    <m/>
    <m/>
    <x v="3"/>
    <m/>
    <m/>
    <n v="2025"/>
    <m/>
    <m/>
    <n v="229179"/>
    <m/>
    <m/>
    <m/>
    <m/>
    <m/>
  </r>
  <r>
    <s v="第一批√"/>
    <x v="2"/>
    <d v="2025-01-01T00:00:00"/>
    <s v="北京声航软件开发有限公司"/>
    <s v="Beijing SoundHound Software Developmets Co.,Ltd"/>
    <s v="外商投资企业"/>
    <s v="北京声航软件开发有限公司"/>
    <s v="Beijing SoundHound Software Developmets Co.,Ltd"/>
    <s v="外商投资企业"/>
    <s v="否"/>
    <s v="否"/>
    <m/>
    <m/>
    <m/>
    <s v="专业服务Professional Services"/>
    <n v="800"/>
    <s v="500万元（含）至1000万元"/>
    <m/>
    <m/>
    <m/>
    <s v="Crowe Global"/>
    <x v="3"/>
    <x v="3"/>
    <s v="William Brewer"/>
    <s v="International Liaison Partner"/>
    <s v="bill.brewer@crowe.com_x000a_+12163165985"/>
    <m/>
    <m/>
    <m/>
    <x v="0"/>
    <s v="老客户老业务"/>
    <s v="财务外包"/>
    <m/>
    <s v="会计，税务，薪酬"/>
    <x v="0"/>
    <s v="北京"/>
    <m/>
    <m/>
    <m/>
    <m/>
    <s v="咨询公司"/>
    <s v="北京总部"/>
    <s v="沈琳"/>
    <s v="刘胜春"/>
    <m/>
    <n v="282837"/>
    <n v="299807"/>
    <m/>
    <m/>
    <d v="2025-01-01T00:00:00"/>
    <s v="估计日期"/>
    <n v="282837"/>
    <m/>
    <n v="299807"/>
    <s v="否"/>
    <m/>
    <m/>
    <m/>
    <m/>
    <x v="3"/>
    <m/>
    <m/>
    <n v="2025"/>
    <m/>
    <m/>
    <n v="299807"/>
    <m/>
    <m/>
    <m/>
    <m/>
    <m/>
  </r>
  <r>
    <s v="第一批√"/>
    <x v="2"/>
    <d v="2025-01-01T00:00:00"/>
    <s v="北京尤尼康环球科技有限公司"/>
    <s v="Beijing UNICOM Global Technology Co. Ltd."/>
    <s v="外商投资企业"/>
    <s v="北京尤尼康环球科技有限公司"/>
    <s v="Beijing UNICOM Global Technology Co. Ltd."/>
    <s v="外商投资企业"/>
    <s v="否"/>
    <s v="否"/>
    <m/>
    <m/>
    <m/>
    <s v="专业服务Professional Services"/>
    <n v="2000"/>
    <s v="1000万元（含）至5000万元"/>
    <m/>
    <m/>
    <m/>
    <s v="Crowe Global"/>
    <x v="3"/>
    <x v="3"/>
    <s v="William Brewer"/>
    <s v="International Liaison Partner"/>
    <s v="bill.brewer@crowe.com_x000a_+12163165985"/>
    <m/>
    <m/>
    <m/>
    <x v="0"/>
    <s v="老客户老业务"/>
    <s v="财务外包"/>
    <m/>
    <s v="2025年财务外包：会计，税务"/>
    <x v="0"/>
    <s v="北京"/>
    <m/>
    <m/>
    <m/>
    <m/>
    <s v="咨询公司"/>
    <s v="北京总部"/>
    <s v="沈琳"/>
    <s v="刘胜春"/>
    <m/>
    <n v="311644"/>
    <n v="330343"/>
    <m/>
    <m/>
    <d v="2025-01-01T00:00:00"/>
    <s v="估计日期"/>
    <n v="311644"/>
    <m/>
    <n v="330343"/>
    <s v="否"/>
    <m/>
    <m/>
    <m/>
    <m/>
    <x v="3"/>
    <m/>
    <m/>
    <n v="2025"/>
    <m/>
    <m/>
    <n v="330343"/>
    <m/>
    <m/>
    <m/>
    <m/>
    <m/>
  </r>
  <r>
    <s v="第一批√"/>
    <x v="2"/>
    <d v="2025-01-01T00:00:00"/>
    <s v="贝纳得（济南）清洁技术有限公司"/>
    <s v="Benetech Jinan Clean Tech Co., Ltd"/>
    <s v="外商投资企业"/>
    <s v="贝纳得（济南）清洁技术有限公司"/>
    <s v="Benetech Jinan Clean Tech Co., Ltd"/>
    <s v="外商投资企业"/>
    <s v="否"/>
    <s v="否"/>
    <m/>
    <m/>
    <m/>
    <s v="制造Manufacturing"/>
    <n v="150"/>
    <s v="低于500万元"/>
    <m/>
    <m/>
    <m/>
    <s v="Crowe Global"/>
    <x v="3"/>
    <x v="3"/>
    <s v="William Brewer"/>
    <s v="International Liaison Partner"/>
    <s v="bill.brewer@crowe.com_x000a_+12163165985"/>
    <m/>
    <m/>
    <m/>
    <x v="0"/>
    <s v="老客户老业务"/>
    <s v="财务外包"/>
    <m/>
    <s v="2025年财务外包：会计，税务"/>
    <x v="0"/>
    <s v="济南"/>
    <m/>
    <m/>
    <m/>
    <m/>
    <s v="咨询公司"/>
    <s v="北京总部"/>
    <s v="沈琳"/>
    <s v="刘胜春"/>
    <m/>
    <n v="286281"/>
    <n v="303458"/>
    <m/>
    <m/>
    <d v="2025-01-01T00:00:00"/>
    <s v="估计日期"/>
    <n v="286281"/>
    <m/>
    <n v="303458"/>
    <s v="否"/>
    <m/>
    <m/>
    <m/>
    <m/>
    <x v="3"/>
    <m/>
    <m/>
    <n v="2025"/>
    <m/>
    <m/>
    <n v="303458"/>
    <m/>
    <m/>
    <m/>
    <m/>
    <m/>
  </r>
  <r>
    <s v="第一批√"/>
    <x v="0"/>
    <d v="2025-01-01T00:00:00"/>
    <s v="孚泽（北京）咨询服务有限公司"/>
    <s v="Further (Beijing) Consulting Service Co Ltd "/>
    <s v="外商投资企业"/>
    <s v="孚泽（北京）咨询服务有限公司"/>
    <s v="Further (Beijing) Consulting Service Co Ltd "/>
    <s v="外商投资企业"/>
    <s v="否"/>
    <s v="否"/>
    <m/>
    <m/>
    <m/>
    <s v="专业服务Professional Services"/>
    <n v="600"/>
    <s v="500万元（含）至1000万元"/>
    <m/>
    <m/>
    <m/>
    <s v="国富集团内部"/>
    <x v="0"/>
    <x v="0"/>
    <m/>
    <m/>
    <m/>
    <s v="咨询公司"/>
    <s v="刘胜春"/>
    <m/>
    <x v="0"/>
    <s v="老客户新业务"/>
    <s v="财务外包"/>
    <m/>
    <s v="会计，税务，薪酬"/>
    <x v="0"/>
    <s v="北京"/>
    <m/>
    <m/>
    <m/>
    <m/>
    <s v="咨询公司"/>
    <s v="北京总部"/>
    <s v="沈琳"/>
    <s v="刘胜春"/>
    <m/>
    <n v="126616"/>
    <n v="134213"/>
    <m/>
    <m/>
    <d v="2025-01-01T00:00:00"/>
    <s v="估计日期"/>
    <n v="126616"/>
    <m/>
    <n v="134213"/>
    <s v="否"/>
    <m/>
    <m/>
    <m/>
    <m/>
    <x v="3"/>
    <m/>
    <m/>
    <n v="2025"/>
    <m/>
    <m/>
    <n v="134213"/>
    <m/>
    <m/>
    <m/>
    <m/>
    <m/>
  </r>
  <r>
    <s v="第一批√"/>
    <x v="2"/>
    <d v="2025-01-01T00:00:00"/>
    <s v="巨溪商务信息咨询（上海）有限公司"/>
    <s v="Global Collect Services China Limited"/>
    <s v="外商投资企业"/>
    <s v="巨溪商务信息咨询（上海）有限公司"/>
    <s v="Global Collect Services China Limited"/>
    <s v="外商投资企业"/>
    <s v="否"/>
    <s v="否"/>
    <m/>
    <m/>
    <m/>
    <s v="专业服务Professional Services"/>
    <n v="2000"/>
    <s v="1000万元（含）至5000万元"/>
    <m/>
    <m/>
    <m/>
    <s v="Crowe Global"/>
    <x v="2"/>
    <x v="2"/>
    <s v="Anthony Patrk"/>
    <s v="International Liaison Partner"/>
    <s v="Anthony.Patrk@crowe.com.au_x000a_+61415906680"/>
    <m/>
    <m/>
    <m/>
    <x v="0"/>
    <s v="老客户老业务"/>
    <s v="财务外包"/>
    <m/>
    <s v="2025年财务外包：会计，税务"/>
    <x v="0"/>
    <s v="上海"/>
    <m/>
    <m/>
    <m/>
    <m/>
    <s v="咨询公司"/>
    <s v="北京总部"/>
    <s v="沈琳"/>
    <s v="刘胜春"/>
    <m/>
    <n v="252324"/>
    <n v="267463"/>
    <m/>
    <m/>
    <d v="2025-01-01T00:00:00"/>
    <s v="估计日期"/>
    <n v="252324"/>
    <m/>
    <n v="267463"/>
    <s v="否"/>
    <m/>
    <m/>
    <m/>
    <m/>
    <x v="3"/>
    <m/>
    <m/>
    <n v="2025"/>
    <m/>
    <m/>
    <n v="267463"/>
    <m/>
    <m/>
    <m/>
    <m/>
    <m/>
  </r>
  <r>
    <s v="第一批√"/>
    <x v="0"/>
    <d v="2025-01-01T00:00:00"/>
    <s v="齐思工业设计咨询（上海）有限公司"/>
    <s v="TEAMS Design Consulting (Shanghai) Co., Ltd."/>
    <s v="外商投资企业"/>
    <s v="齐思工业设计咨询（上海）有限公司"/>
    <s v="TEAMS Design Consulting (Shanghai) Co., Ltd."/>
    <s v="外商投资企业"/>
    <s v="否"/>
    <s v="否"/>
    <m/>
    <m/>
    <m/>
    <s v="专业服务Professional Services"/>
    <n v="900"/>
    <s v="500万元（含）至1000万元"/>
    <m/>
    <m/>
    <m/>
    <s v="国富集团内部"/>
    <x v="0"/>
    <x v="0"/>
    <m/>
    <m/>
    <m/>
    <s v="咨询公司"/>
    <s v="刘胜春"/>
    <m/>
    <x v="0"/>
    <s v="老客户老业务"/>
    <s v="财务外包"/>
    <m/>
    <s v="2025年财务外包：会计，税务"/>
    <x v="0"/>
    <s v="上海"/>
    <m/>
    <m/>
    <m/>
    <m/>
    <s v="咨询公司"/>
    <s v="北京总部"/>
    <s v="沈琳"/>
    <s v="刘胜春"/>
    <m/>
    <n v="148584"/>
    <n v="157500"/>
    <m/>
    <m/>
    <d v="2025-01-01T00:00:00"/>
    <s v="估计日期"/>
    <n v="148584"/>
    <m/>
    <n v="157500"/>
    <s v="否"/>
    <m/>
    <m/>
    <m/>
    <m/>
    <x v="3"/>
    <m/>
    <m/>
    <n v="2025"/>
    <m/>
    <m/>
    <n v="157500"/>
    <m/>
    <m/>
    <m/>
    <m/>
    <m/>
  </r>
  <r>
    <s v="第一批√"/>
    <x v="2"/>
    <d v="2025-01-01T00:00:00"/>
    <s v="数维知识产权咨询（上海）有限责任公司"/>
    <s v="Ebrand Service Shanghai Co., Ltd"/>
    <s v="外商投资企业"/>
    <s v="数维知识产权咨询（上海）有限责任公司"/>
    <s v="Ebrand Service Shanghai Co., Ltd"/>
    <s v="外商投资企业"/>
    <s v="否"/>
    <s v="否"/>
    <m/>
    <m/>
    <m/>
    <s v="专业服务Professional Services"/>
    <n v="100"/>
    <s v="低于500万元"/>
    <m/>
    <m/>
    <m/>
    <s v="Crowe Global"/>
    <x v="10"/>
    <x v="10"/>
    <s v="Andreas Hoffmann"/>
    <s v="Partner"/>
    <s v="hoffmann@crowe-bpg.de_x000a_+492151508464"/>
    <m/>
    <m/>
    <m/>
    <x v="0"/>
    <s v="老客户老业务"/>
    <s v="财务外包"/>
    <m/>
    <s v="2025年财务外包：会计，税务，薪酬"/>
    <x v="0"/>
    <s v="上海"/>
    <m/>
    <m/>
    <m/>
    <m/>
    <s v="咨询公司"/>
    <s v="北京总部"/>
    <s v="沈琳"/>
    <s v="刘胜春"/>
    <m/>
    <n v="46837"/>
    <n v="49647"/>
    <m/>
    <m/>
    <d v="2025-01-01T00:00:00"/>
    <s v="估计日期"/>
    <n v="46837"/>
    <m/>
    <n v="49647"/>
    <s v="否"/>
    <m/>
    <m/>
    <m/>
    <m/>
    <x v="3"/>
    <m/>
    <m/>
    <n v="2025"/>
    <m/>
    <m/>
    <n v="49647"/>
    <m/>
    <m/>
    <m/>
    <m/>
    <m/>
  </r>
  <r>
    <s v="第一批√"/>
    <x v="2"/>
    <d v="2025-01-01T00:00:00"/>
    <s v="思澎赛企业管理（上海）有限公司"/>
    <s v="Spencer Stuart Star Enterprise Management Co., Ltd."/>
    <s v="外商投资企业"/>
    <s v="思澎赛企业管理（上海）有限公司"/>
    <s v="Spencer Stuart Star Enterprise Management Co., Ltd."/>
    <s v="外商投资企业"/>
    <s v="否"/>
    <s v="否"/>
    <m/>
    <m/>
    <m/>
    <s v="专业服务Professional Services"/>
    <n v="1916"/>
    <s v="1000万元（含）至5000万元"/>
    <m/>
    <m/>
    <m/>
    <s v="Crowe Global"/>
    <x v="11"/>
    <x v="11"/>
    <s v="Cyrus Chow"/>
    <s v="International Liaison Partner"/>
    <s v="international.liaison@crowe.hk_x000a_+85228946835"/>
    <m/>
    <m/>
    <m/>
    <x v="0"/>
    <s v="老客户老业务"/>
    <s v="财务外包"/>
    <m/>
    <s v="2025年财务外包：会计，税务"/>
    <x v="0"/>
    <s v="上海"/>
    <m/>
    <m/>
    <m/>
    <m/>
    <s v="咨询公司"/>
    <s v="北京总部"/>
    <s v="沈琳"/>
    <s v="刘胜春"/>
    <m/>
    <n v="112356"/>
    <n v="119098"/>
    <m/>
    <m/>
    <d v="2025-01-01T00:00:00"/>
    <s v="估计日期"/>
    <n v="112356"/>
    <m/>
    <n v="119098"/>
    <s v="否"/>
    <m/>
    <m/>
    <m/>
    <m/>
    <x v="3"/>
    <m/>
    <m/>
    <n v="2025"/>
    <m/>
    <m/>
    <n v="119098"/>
    <m/>
    <m/>
    <m/>
    <m/>
    <m/>
  </r>
  <r>
    <s v="第一批√"/>
    <x v="0"/>
    <d v="2025-01-01T00:00:00"/>
    <s v="星亚智研（北京）咨询有限公司"/>
    <s v="Xingya Zhiyan (Beijing) Consulting Co., Ltd"/>
    <s v="外商投资企业"/>
    <s v="星亚智研（北京）咨询有限公司"/>
    <s v="Xingya Zhiyan (Beijing) Consulting Co., Ltd"/>
    <s v="外商投资企业"/>
    <s v="否"/>
    <s v="否"/>
    <m/>
    <m/>
    <m/>
    <s v="专业服务Professional Services"/>
    <n v="300"/>
    <s v="低于500万元"/>
    <m/>
    <m/>
    <m/>
    <s v="国富集团内部"/>
    <x v="0"/>
    <x v="0"/>
    <m/>
    <m/>
    <m/>
    <s v="咨询公司"/>
    <s v="刘胜春"/>
    <m/>
    <x v="0"/>
    <s v="新客户新业务"/>
    <s v="财务外包"/>
    <m/>
    <s v="2025年财务外包：会计，税务，薪酬"/>
    <x v="0"/>
    <s v="北京"/>
    <m/>
    <m/>
    <m/>
    <m/>
    <s v="咨询公司"/>
    <s v="北京总部"/>
    <s v="沈琳"/>
    <s v="刘胜春"/>
    <m/>
    <n v="79245"/>
    <n v="84000"/>
    <m/>
    <m/>
    <d v="2025-01-01T00:00:00"/>
    <s v="估计日期"/>
    <n v="79245"/>
    <m/>
    <n v="84000"/>
    <s v="否"/>
    <m/>
    <m/>
    <m/>
    <m/>
    <x v="3"/>
    <m/>
    <m/>
    <n v="2025"/>
    <m/>
    <m/>
    <n v="84000"/>
    <m/>
    <m/>
    <m/>
    <m/>
    <m/>
  </r>
  <r>
    <s v="第一批√"/>
    <x v="2"/>
    <d v="2025-01-01T00:00:00"/>
    <s v="CROWE FST CONSULTING KFT."/>
    <s v="CROWE FST CONSULTING KFT."/>
    <s v="境外企业"/>
    <s v="CROWE FST CONSULTING KFT."/>
    <s v="CROWE FST CONSULTING KFT."/>
    <s v="外国企业"/>
    <s v="否"/>
    <s v="否"/>
    <m/>
    <m/>
    <m/>
    <s v="专业服务Professional Services"/>
    <n v="0"/>
    <m/>
    <m/>
    <m/>
    <m/>
    <s v="Crowe Global"/>
    <x v="17"/>
    <x v="19"/>
    <s v="Ashwani Verma"/>
    <s v="Partner"/>
    <s v=" +36301604222_x000a_ashwani.verma@crowe.hu"/>
    <m/>
    <m/>
    <m/>
    <x v="0"/>
    <s v="新客户新业务"/>
    <s v="财务外包"/>
    <m/>
    <s v="供应商信息录入流程外包"/>
    <x v="0"/>
    <s v="上海"/>
    <m/>
    <m/>
    <m/>
    <m/>
    <s v="咨询公司"/>
    <s v="北京总部"/>
    <s v="沈琳"/>
    <s v="刘胜春"/>
    <m/>
    <n v="81132.075471698103"/>
    <n v="86000"/>
    <m/>
    <m/>
    <d v="2025-01-01T00:00:00"/>
    <s v="估计日期"/>
    <n v="81132.075471698103"/>
    <m/>
    <n v="86000"/>
    <s v="否"/>
    <m/>
    <m/>
    <m/>
    <m/>
    <x v="3"/>
    <m/>
    <m/>
    <n v="2025"/>
    <n v="86000"/>
    <m/>
    <n v="0"/>
    <m/>
    <m/>
    <m/>
    <m/>
    <m/>
  </r>
  <r>
    <s v="第一批√"/>
    <x v="0"/>
    <d v="2025-01-01T00:00:00"/>
    <s v="尼亚莫企业管理（上海）有限公司"/>
    <s v="Neeyamo Enterprise Management (Shanghai) Co., Ltd."/>
    <s v="外商投资企业"/>
    <s v="尼亚莫企业管理（上海）有限公司"/>
    <s v="Neeyamo Enterprise Management (Shanghai) Co., Ltd."/>
    <s v="外商投资企业"/>
    <s v="否"/>
    <s v="否"/>
    <m/>
    <m/>
    <m/>
    <s v="专业服务Professional Services"/>
    <n v="30"/>
    <s v="低于500万元"/>
    <m/>
    <m/>
    <m/>
    <s v="官网咨询"/>
    <x v="0"/>
    <x v="0"/>
    <m/>
    <m/>
    <m/>
    <s v="咨询公司"/>
    <s v="沈琳"/>
    <m/>
    <x v="0"/>
    <s v="新客户新业务"/>
    <s v="财务外包"/>
    <s v="⑦其他"/>
    <s v="2025年财务外包：会计，税务"/>
    <x v="0"/>
    <s v="上海"/>
    <m/>
    <m/>
    <m/>
    <m/>
    <s v="咨询公司"/>
    <s v="北京总部"/>
    <s v="沈琳"/>
    <s v="刘胜春"/>
    <m/>
    <n v="33440.85"/>
    <n v="35447.300000000003"/>
    <m/>
    <m/>
    <d v="2025-01-01T00:00:00"/>
    <s v="估计日期"/>
    <n v="33440.85"/>
    <m/>
    <n v="35447.300000000003"/>
    <s v="否"/>
    <m/>
    <m/>
    <m/>
    <m/>
    <x v="3"/>
    <m/>
    <m/>
    <n v="2025"/>
    <m/>
    <m/>
    <n v="35447.300000000003"/>
    <m/>
    <m/>
    <m/>
    <m/>
    <m/>
  </r>
  <r>
    <s v="第一批√"/>
    <x v="0"/>
    <d v="2025-01-01T00:00:00"/>
    <s v="爱艺德杰（上海）商务咨询有限公司"/>
    <m/>
    <s v="外商投资企业"/>
    <s v="爱艺德杰（上海）商务咨询有限公司"/>
    <m/>
    <s v="外商投资企业"/>
    <s v="否"/>
    <s v="否"/>
    <m/>
    <m/>
    <m/>
    <s v="专业服务Professional Services"/>
    <n v="900"/>
    <s v="500万元（含）至1000万元"/>
    <m/>
    <m/>
    <m/>
    <s v="国富集团内部"/>
    <x v="0"/>
    <x v="0"/>
    <m/>
    <m/>
    <m/>
    <s v="咨询公司"/>
    <s v="刘胜春"/>
    <m/>
    <x v="0"/>
    <s v="老客户老业务"/>
    <s v="财务外包"/>
    <s v="⑦其他"/>
    <s v="2025年财务外包：会计，税务，薪酬"/>
    <x v="0"/>
    <s v="上海"/>
    <m/>
    <m/>
    <m/>
    <m/>
    <s v="咨询公司"/>
    <s v="北京总部"/>
    <s v="沈琳"/>
    <s v="刘胜春"/>
    <m/>
    <n v="3773.58"/>
    <n v="4000"/>
    <m/>
    <m/>
    <d v="2025-01-01T00:00:00"/>
    <s v="估计日期"/>
    <n v="3773.58"/>
    <m/>
    <n v="4000"/>
    <s v="否"/>
    <m/>
    <m/>
    <m/>
    <m/>
    <x v="3"/>
    <m/>
    <m/>
    <n v="2025"/>
    <m/>
    <m/>
    <n v="4000"/>
    <m/>
    <m/>
    <m/>
    <m/>
    <m/>
  </r>
  <r>
    <s v="第一批√"/>
    <x v="3"/>
    <d v="2025-01-02T00:00:00"/>
    <s v="贵福金（香港）贸易有限公司"/>
    <s v=" Guifujin (Hong Kong) Trade Co., Limited"/>
    <s v="地方国有企业境外实体"/>
    <s v="贵福金（香港）贸易有限公司"/>
    <s v=" Guifujin (Hong Kong) Trade Co., Limited"/>
    <s v="地方国有企业境外实体"/>
    <s v="否"/>
    <s v="否"/>
    <m/>
    <m/>
    <m/>
    <s v="零售Retail"/>
    <s v="未知收入"/>
    <m/>
    <m/>
    <m/>
    <m/>
    <s v="国富集团内部"/>
    <x v="0"/>
    <x v="0"/>
    <m/>
    <m/>
    <m/>
    <s v="德皓"/>
    <s v="郭妍"/>
    <m/>
    <x v="2"/>
    <s v="新客户新业务"/>
    <s v="审计"/>
    <m/>
    <s v="国企香港子公司审计"/>
    <x v="6"/>
    <s v="香港"/>
    <s v="Crowe HK"/>
    <s v="Ivy Chua蔡淑莲"/>
    <s v="审计合伙人"/>
    <m/>
    <m/>
    <m/>
    <m/>
    <s v="孟一诺"/>
    <m/>
    <m/>
    <m/>
    <m/>
    <m/>
    <m/>
    <m/>
    <m/>
    <m/>
    <m/>
    <m/>
    <m/>
    <m/>
    <m/>
    <m/>
    <x v="4"/>
    <m/>
    <m/>
    <m/>
    <m/>
    <m/>
    <n v="0"/>
    <m/>
    <m/>
    <s v="LC"/>
    <m/>
    <m/>
  </r>
  <r>
    <s v="第一批√"/>
    <x v="1"/>
    <d v="2025-01-03T00:00:00"/>
    <s v="Crowe LLP"/>
    <s v="Crowe LLP"/>
    <s v="境外企业"/>
    <m/>
    <m/>
    <m/>
    <m/>
    <m/>
    <m/>
    <m/>
    <m/>
    <m/>
    <m/>
    <m/>
    <m/>
    <m/>
    <m/>
    <s v="Crowe Global"/>
    <x v="20"/>
    <x v="23"/>
    <s v="George I. Rudoy "/>
    <m/>
    <m/>
    <m/>
    <m/>
    <m/>
    <x v="3"/>
    <s v="新客户新业务"/>
    <s v="法务"/>
    <m/>
    <s v="暂未提供具体服务范围，仅告知为法律支持相关服务，需先签署保密协议"/>
    <x v="2"/>
    <s v="中国"/>
    <m/>
    <m/>
    <m/>
    <m/>
    <s v="国富会计所"/>
    <s v="北京执业中心"/>
    <s v="佟锐"/>
    <s v="刘洵子"/>
    <s v="美国所统一投标，法务服务，未报价"/>
    <m/>
    <m/>
    <m/>
    <m/>
    <m/>
    <m/>
    <m/>
    <m/>
    <m/>
    <m/>
    <m/>
    <m/>
    <m/>
    <m/>
    <x v="4"/>
    <m/>
    <m/>
    <m/>
    <m/>
    <m/>
    <n v="0"/>
    <s v="2、超出团队服务范围或能力，未能承接;"/>
    <s v="未报价"/>
    <s v="OL"/>
    <d v="2025-01-16T00:00:00"/>
    <m/>
  </r>
  <r>
    <s v="第一批√"/>
    <x v="0"/>
    <d v="2025-01-03T00:00:00"/>
    <s v="Union AG"/>
    <s v="Union AG"/>
    <s v="境外企业"/>
    <s v=" 青岛优纽蕾丝有限公司_x000a_青岛优纽花边有限公司"/>
    <s v="Qingdao Youniu Lace Co., Ltd; Qingdao Union Lace Co., Ltd "/>
    <s v="外商投资企业"/>
    <m/>
    <s v="否"/>
    <m/>
    <m/>
    <m/>
    <s v="纺织业Textile"/>
    <n v="3000"/>
    <s v="1000万元（含）至5000万元"/>
    <s v="abeeli@union-ag.com"/>
    <m/>
    <m/>
    <s v="国富集团内部"/>
    <x v="0"/>
    <x v="0"/>
    <m/>
    <m/>
    <m/>
    <s v="国富会计所北京执业中心"/>
    <s v="刘洵子"/>
    <m/>
    <x v="1"/>
    <s v="老客户新业务"/>
    <s v="税务"/>
    <m/>
    <s v="税务专项咨询"/>
    <x v="0"/>
    <s v="山东平度"/>
    <m/>
    <m/>
    <m/>
    <m/>
    <s v="税务公司"/>
    <s v="上海分公司"/>
    <s v="陈鹏志"/>
    <s v="陈鹏志"/>
    <s v="不含税和差旅，报价范围为20-40万"/>
    <n v="205000"/>
    <n v="218775.99999999997"/>
    <m/>
    <m/>
    <m/>
    <m/>
    <m/>
    <m/>
    <m/>
    <m/>
    <m/>
    <m/>
    <m/>
    <m/>
    <x v="4"/>
    <m/>
    <m/>
    <m/>
    <m/>
    <m/>
    <n v="0"/>
    <s v="3、报价高，超出客户预期；"/>
    <s v="报价过高"/>
    <s v="OL"/>
    <d v="2025-03-07T00:00:00"/>
    <m/>
  </r>
  <r>
    <s v="第一批√"/>
    <x v="1"/>
    <d v="2025-01-07T00:00:00"/>
    <s v="安斯泰来制药集团"/>
    <s v=" Astellas Pharma Inc."/>
    <s v="境外企业"/>
    <s v=" Astellas Pharma Inc."/>
    <s v=" Astellas Pharma Inc."/>
    <s v="境外企业"/>
    <s v="否"/>
    <s v="是"/>
    <s v="东京证交所"/>
    <s v="TYO:4503"/>
    <m/>
    <s v="制药业Pharmaceuticals"/>
    <n v="9561500"/>
    <s v="365亿元（含）以上"/>
    <m/>
    <m/>
    <m/>
    <s v="Crowe Global"/>
    <x v="3"/>
    <x v="3"/>
    <s v="Mike Varney"/>
    <s v="ILP"/>
    <s v="mike.varney@crowe.com_x000a_+12166237500"/>
    <m/>
    <m/>
    <m/>
    <x v="2"/>
    <s v="新客户新业务"/>
    <s v="咨询"/>
    <m/>
    <s v="operational audit 25-27年"/>
    <x v="0"/>
    <s v="中国"/>
    <m/>
    <m/>
    <m/>
    <m/>
    <s v="国富会计所"/>
    <s v="北京执业中心"/>
    <s v="佟锐"/>
    <s v="刘洵子"/>
    <s v="与美国、日本、英国联合投标（美国牵头），按小时报价"/>
    <m/>
    <m/>
    <m/>
    <m/>
    <m/>
    <m/>
    <m/>
    <m/>
    <m/>
    <m/>
    <m/>
    <m/>
    <m/>
    <m/>
    <x v="4"/>
    <m/>
    <m/>
    <m/>
    <m/>
    <m/>
    <n v="0"/>
    <m/>
    <m/>
    <s v="OL"/>
    <m/>
    <m/>
  </r>
  <r>
    <s v="第一批√"/>
    <x v="1"/>
    <d v="2025-01-07T00:00:00"/>
    <s v="CONNEKTUM"/>
    <m/>
    <m/>
    <m/>
    <m/>
    <m/>
    <m/>
    <m/>
    <m/>
    <m/>
    <m/>
    <m/>
    <m/>
    <m/>
    <s v="Marcos Ivan"/>
    <m/>
    <m/>
    <s v="Crowe Global"/>
    <x v="21"/>
    <x v="24"/>
    <m/>
    <m/>
    <m/>
    <m/>
    <m/>
    <m/>
    <x v="3"/>
    <s v="新客户新业务"/>
    <s v="其他"/>
    <m/>
    <s v="供应商背景调查"/>
    <x v="2"/>
    <s v="山东"/>
    <m/>
    <m/>
    <m/>
    <m/>
    <s v="国富会计所"/>
    <s v="北京执业中心"/>
    <s v="佟锐"/>
    <m/>
    <m/>
    <m/>
    <m/>
    <m/>
    <m/>
    <m/>
    <m/>
    <m/>
    <m/>
    <m/>
    <m/>
    <m/>
    <m/>
    <m/>
    <m/>
    <x v="4"/>
    <m/>
    <m/>
    <m/>
    <m/>
    <m/>
    <n v="0"/>
    <s v="4、其他，请说明"/>
    <s v="时间要求紧，且涉及产品质量检测，需第三方检测机构介入"/>
    <s v="LC"/>
    <m/>
    <m/>
  </r>
  <r>
    <s v="第一批√"/>
    <x v="0"/>
    <d v="2025-01-14T00:00:00"/>
    <s v="波鸿集团"/>
    <m/>
    <s v="地方国有企业"/>
    <s v="波鸿集团下属美国、加拿大、匈牙利子公司"/>
    <m/>
    <s v="地方国有企业"/>
    <m/>
    <s v="否"/>
    <m/>
    <m/>
    <m/>
    <s v="制造Manufacturing"/>
    <n v="9000"/>
    <s v="5000万元（含）至1亿元"/>
    <m/>
    <m/>
    <m/>
    <s v="国富集团内部"/>
    <x v="0"/>
    <x v="0"/>
    <m/>
    <m/>
    <m/>
    <s v="国富会计所四川分所"/>
    <s v="侯秦"/>
    <m/>
    <x v="1"/>
    <s v="新客户新业务"/>
    <s v="审计"/>
    <m/>
    <s v="对海外三家子公司进行2024年度审计（中国准则），国际业务团队自行派员"/>
    <x v="7"/>
    <m/>
    <m/>
    <m/>
    <m/>
    <m/>
    <s v="国富会计所"/>
    <s v="北京执业中心"/>
    <s v="佟锐"/>
    <s v="佟锐"/>
    <s v="侯总报价，预估200万左右"/>
    <n v="1886792.4528301887"/>
    <n v="2000000"/>
    <m/>
    <m/>
    <m/>
    <m/>
    <m/>
    <m/>
    <m/>
    <m/>
    <m/>
    <m/>
    <m/>
    <m/>
    <x v="4"/>
    <m/>
    <m/>
    <m/>
    <m/>
    <m/>
    <n v="0"/>
    <s v="3、报价高，超出客户预期；"/>
    <s v="主要为报价原因，另一部分是因为缺乏海外审计业绩"/>
    <s v="OL"/>
    <d v="2025-02-28T00:00:00"/>
    <m/>
  </r>
  <r>
    <s v="第一批√"/>
    <x v="0"/>
    <d v="2025-01-23T00:00:00"/>
    <s v="Bike Alert Plc "/>
    <s v="Bike Alert Plc "/>
    <s v="境外企业"/>
    <s v="温州革新链轮制造有限公司"/>
    <s v="Wenzhou Gexin Sprocket Manufacturing Co., Ltd. "/>
    <s v="外商投资企业"/>
    <s v="否"/>
    <s v="否"/>
    <m/>
    <m/>
    <m/>
    <s v="汽车Automibles "/>
    <n v="7500"/>
    <s v="5000万元（含）至1亿元"/>
    <s v="Christophoros Constantinou_x000a_Chief Financial Officer_x000a_C.constantinou@bikealert.com"/>
    <m/>
    <m/>
    <s v="国富集团内部"/>
    <x v="0"/>
    <x v="0"/>
    <m/>
    <m/>
    <m/>
    <s v="国富会计所北京执业中心"/>
    <s v="刘洵子"/>
    <m/>
    <x v="0"/>
    <s v="老客户新业务"/>
    <s v="审阅"/>
    <s v="④其他境外审计业务"/>
    <s v="小企业会计准则审阅（2024），出具中英文报告"/>
    <x v="0"/>
    <s v="浙江温州"/>
    <m/>
    <m/>
    <m/>
    <m/>
    <s v="国富会计所"/>
    <s v="北京执业中心"/>
    <s v="佟锐"/>
    <s v="刘洵子"/>
    <s v="总价含税，若有差旅实报实销"/>
    <n v="59200"/>
    <n v="63178.239999999998"/>
    <m/>
    <m/>
    <d v="2025-03-11T00:00:00"/>
    <m/>
    <n v="59200"/>
    <m/>
    <n v="63178.239999999998"/>
    <s v="否"/>
    <m/>
    <m/>
    <m/>
    <m/>
    <x v="3"/>
    <m/>
    <m/>
    <n v="2025"/>
    <m/>
    <m/>
    <n v="63178.239999999998"/>
    <m/>
    <m/>
    <s v="OL"/>
    <d v="2025-03-11T00:00:00"/>
    <m/>
  </r>
  <r>
    <s v="第二批√"/>
    <x v="1"/>
    <d v="2025-01-23T00:00:00"/>
    <s v="苏州冈本贸易有限公司"/>
    <s v="SUZHOU OKAMOTO TRADING CO.,LTD."/>
    <s v="外商投资企业"/>
    <s v="苏州冈本贸易有限公司"/>
    <s v="SUZHOU OKAMOTO TRADING CO.,LTD."/>
    <s v="外商投资企业"/>
    <s v="否"/>
    <s v="否"/>
    <m/>
    <m/>
    <m/>
    <s v="零售Retail"/>
    <n v="963"/>
    <s v="500万元（含）至1000万元"/>
    <s v="Mr. Tang Hao"/>
    <s v="CFO"/>
    <s v=" h-tang@okamoto-suzhou.cn "/>
    <s v="Crowe Global"/>
    <x v="22"/>
    <x v="25"/>
    <s v="An Kwi Ha"/>
    <m/>
    <s v="kwiha.an@crowe-akh.jp"/>
    <m/>
    <m/>
    <m/>
    <x v="2"/>
    <s v="新客户新业务"/>
    <s v="审计"/>
    <m/>
    <s v="2024年度审计"/>
    <x v="0"/>
    <s v="江苏苏州"/>
    <m/>
    <m/>
    <m/>
    <m/>
    <s v="国富会计所"/>
    <s v="北京执业中心"/>
    <s v="佟锐"/>
    <s v="刘洵子"/>
    <s v="总价含6.72%税，若有差旅实报实销。北京报价53360元不含差旅。_x000a_应客户要求，让上海团队做，上海团队总报价为6.5万元不含税和差旅。"/>
    <n v="65000"/>
    <n v="69368"/>
    <m/>
    <m/>
    <m/>
    <m/>
    <m/>
    <m/>
    <m/>
    <m/>
    <m/>
    <m/>
    <m/>
    <m/>
    <x v="4"/>
    <m/>
    <m/>
    <m/>
    <m/>
    <m/>
    <n v="0"/>
    <m/>
    <m/>
    <s v="OL"/>
    <d v="2025-05-07T00:00:00"/>
    <m/>
  </r>
  <r>
    <s v="第一批√"/>
    <x v="2"/>
    <d v="2025-02-10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x v="2"/>
    <x v="2"/>
    <s v="Anthony Patrk"/>
    <s v="International Liaison Partner"/>
    <s v="Anthony.Patrk@crowe.com.au_x000a_+61415906680"/>
    <m/>
    <m/>
    <m/>
    <x v="0"/>
    <s v="老客户老业务"/>
    <s v="审计"/>
    <s v="④其他境外审计业务"/>
    <s v="2024年报审计（延续业务）"/>
    <x v="0"/>
    <s v="北京"/>
    <m/>
    <m/>
    <m/>
    <m/>
    <s v="国富会计所"/>
    <s v="北京执业中心"/>
    <s v="陈晓玲"/>
    <s v="刘洵子"/>
    <s v="含税价格"/>
    <n v="60407.547169811318"/>
    <n v="64032"/>
    <m/>
    <m/>
    <d v="2025-02-21T00:00:00"/>
    <m/>
    <n v="60407.547169811318"/>
    <m/>
    <n v="64032"/>
    <s v="否"/>
    <m/>
    <m/>
    <m/>
    <m/>
    <x v="3"/>
    <m/>
    <m/>
    <n v="2025"/>
    <n v="64032"/>
    <m/>
    <n v="0"/>
    <m/>
    <m/>
    <s v="OL"/>
    <m/>
    <m/>
  </r>
  <r>
    <s v="第二批√ "/>
    <x v="2"/>
    <d v="2025-02-10T00:00:00"/>
    <s v="凌翔创意软件（北京）有限公司"/>
    <s v="Rocket Software (Beijing) Inc."/>
    <s v="外商投资企业"/>
    <s v="凌翔创意软件（北京）有限公司"/>
    <s v="Rocket Software (Beijing) Inc."/>
    <s v="外商投资企业"/>
    <s v="否"/>
    <s v="否"/>
    <m/>
    <m/>
    <m/>
    <s v="科技与通讯Technology &amp; Telecommunications"/>
    <n v="5422"/>
    <s v="5000万元（含）至1亿元"/>
    <s v="Zhe Wang"/>
    <s v="Finance manager"/>
    <s v="zwang@rocketsoftware.com"/>
    <s v="Crowe Global"/>
    <x v="2"/>
    <x v="2"/>
    <s v="Anthony Patrk"/>
    <s v="International Liaison Partner"/>
    <s v="Anthony.Patrk@crowe.com.au_x000a_+61415906680"/>
    <m/>
    <m/>
    <m/>
    <x v="0"/>
    <s v="老客户老业务"/>
    <s v="税务"/>
    <s v="⑤税务"/>
    <s v="2024年税审"/>
    <x v="0"/>
    <s v="北京"/>
    <m/>
    <m/>
    <m/>
    <m/>
    <s v="税务公司"/>
    <s v="北京总部"/>
    <s v="左振艳"/>
    <s v="王向鹏"/>
    <s v="含税价格"/>
    <n v="20000"/>
    <n v="21344"/>
    <m/>
    <m/>
    <d v="2025-02-21T00:00:00"/>
    <m/>
    <n v="20000"/>
    <m/>
    <n v="21344"/>
    <s v="否"/>
    <m/>
    <m/>
    <m/>
    <m/>
    <x v="3"/>
    <m/>
    <m/>
    <n v="2025"/>
    <n v="21344"/>
    <s v="增值税发票"/>
    <n v="0"/>
    <m/>
    <m/>
    <s v="OL"/>
    <m/>
    <m/>
  </r>
  <r>
    <s v="第一批√"/>
    <x v="3"/>
    <d v="2025-02-12T00:00:00"/>
    <s v="中信资源印尼"/>
    <s v="CITIC Seram Energy Limited"/>
    <s v="中央企业境外实体"/>
    <s v="中信资源印尼"/>
    <s v="CITIC Seram Energy Limited"/>
    <s v="中央企业境外实体"/>
    <s v="否"/>
    <s v="否"/>
    <m/>
    <m/>
    <s v="未知收入"/>
    <s v="工业金属&amp;矿产Industrial Metals &amp; Mining"/>
    <n v="0"/>
    <s v="低于500万元"/>
    <s v="Zhang Ying 张颖"/>
    <s v="CFO "/>
    <s v="Rebeccaz@citicseram.com"/>
    <s v="国富集团内部"/>
    <x v="0"/>
    <x v="0"/>
    <m/>
    <m/>
    <m/>
    <s v="董付堂"/>
    <s v="董付堂"/>
    <m/>
    <x v="1"/>
    <s v="新客户新业务"/>
    <s v="咨询"/>
    <m/>
    <s v="油气项目股权转让合规性咨询"/>
    <x v="2"/>
    <s v="印度尼西亚"/>
    <s v="Crowe Indonesia"/>
    <s v="Jenly Hendrawan"/>
    <s v="管理合伙人"/>
    <s v="jenly.hendrawan@crowe.id"/>
    <m/>
    <m/>
    <m/>
    <s v="刘洵子"/>
    <s v="含15%市场协调费 "/>
    <m/>
    <n v="206337.6"/>
    <s v="USD"/>
    <n v="28658"/>
    <m/>
    <m/>
    <m/>
    <m/>
    <m/>
    <m/>
    <m/>
    <m/>
    <m/>
    <m/>
    <x v="4"/>
    <m/>
    <m/>
    <m/>
    <m/>
    <m/>
    <n v="0"/>
    <m/>
    <m/>
    <s v="OL"/>
    <d v="2025-02-26T00:00:00"/>
    <m/>
  </r>
  <r>
    <s v="第一批√"/>
    <x v="0"/>
    <d v="2025-02-13T00:00:00"/>
    <s v="锐往汽车销售（上海）有限公司"/>
    <s v="Rivian Auto Sale (Shanghai) Co. Ltd"/>
    <s v="外商投资企业"/>
    <s v="锐往汽车销售（上海）有限公司"/>
    <s v="Rivian Auto Sale (Shanghai) Co. Ltd"/>
    <s v="外商投资企业"/>
    <m/>
    <s v="否"/>
    <m/>
    <m/>
    <m/>
    <s v="汽车Automibles "/>
    <n v="978"/>
    <s v="500万元（含）至1000万元"/>
    <s v="Milena Maksimovic [mmaksimovic@rivian.com]"/>
    <m/>
    <m/>
    <s v="官网咨询"/>
    <x v="0"/>
    <x v="0"/>
    <m/>
    <m/>
    <m/>
    <m/>
    <m/>
    <m/>
    <x v="1"/>
    <s v="新客户新业务"/>
    <s v="审计"/>
    <m/>
    <s v="2024年新设，法定年审"/>
    <x v="0"/>
    <s v="上海"/>
    <m/>
    <m/>
    <m/>
    <m/>
    <s v="国富会计所"/>
    <s v="上海分所"/>
    <s v="许丽英"/>
    <s v="许丽英"/>
    <m/>
    <n v="91603.773584905663"/>
    <n v="97100"/>
    <m/>
    <m/>
    <m/>
    <m/>
    <m/>
    <m/>
    <m/>
    <m/>
    <m/>
    <m/>
    <m/>
    <m/>
    <x v="4"/>
    <m/>
    <m/>
    <m/>
    <m/>
    <m/>
    <n v="0"/>
    <s v="5、其他，请说明"/>
    <s v="新设公司报价过高，客户用了竞争对手"/>
    <s v="OL"/>
    <d v="2025-02-27T00:00:00"/>
    <m/>
  </r>
  <r>
    <s v="第二批√"/>
    <x v="1"/>
    <d v="2025-02-21T00:00:00"/>
    <s v="阿儿法（上海）医疗咨询有限公司；阿儿法（广州）医疗咨询有限公司"/>
    <s v="Alpha International (Shanghai) Medical Consulting Limited; Alpha International (Guangzhou) Medical Consulting Limited"/>
    <s v="外商投资企业"/>
    <s v="阿儿法（上海）医疗咨询有限公司；阿儿法（广州）医疗咨询有限公司"/>
    <s v="Alpha International (Shanghai) Medical Consulting Limited; Alpha International (Guangzhou) Medical Consulting Limited"/>
    <s v="外商投资企业"/>
    <s v="否"/>
    <s v="否"/>
    <m/>
    <m/>
    <m/>
    <s v="医疗Healthcare"/>
    <s v="0（新设立）"/>
    <s v="低于500万元"/>
    <s v="KP Tan "/>
    <m/>
    <s v="kptan@alphafertilitycentre.com"/>
    <s v="Crowe Global"/>
    <x v="7"/>
    <x v="7"/>
    <s v="Alvis Ong Zhi Hao "/>
    <m/>
    <s v="alvis.ong@crowe.my"/>
    <m/>
    <m/>
    <m/>
    <x v="2"/>
    <s v="新客户新业务"/>
    <s v="审计"/>
    <m/>
    <s v="2024年成立的两家子公司，需要进行IFRS审计及法定审计，出具中英文报告"/>
    <x v="2"/>
    <s v="上海、广州"/>
    <m/>
    <m/>
    <m/>
    <m/>
    <s v="国富会计所"/>
    <s v="上海分所"/>
    <s v="许丽英"/>
    <s v="许丽英"/>
    <s v="IFRS:上海4.8万，广州3.5万，不含6%税和差旅_x000a_法定审计：上海3.2万，广州2.4万，不含6%税和差旅"/>
    <n v="139000"/>
    <n v="147340"/>
    <m/>
    <m/>
    <m/>
    <m/>
    <m/>
    <m/>
    <m/>
    <m/>
    <m/>
    <m/>
    <m/>
    <m/>
    <x v="4"/>
    <m/>
    <m/>
    <m/>
    <m/>
    <m/>
    <n v="0"/>
    <m/>
    <m/>
    <s v="OL"/>
    <d v="2025-03-04T00:00:00"/>
    <m/>
  </r>
  <r>
    <s v="第一批√"/>
    <x v="1"/>
    <d v="2025-03-05T00:00:00"/>
    <s v="Crowe U.K. LLP"/>
    <s v="Crowe U.K. LLP"/>
    <s v="境外企业"/>
    <s v="西拉塔软件（成都）有限公司"/>
    <m/>
    <s v="外商投资企业"/>
    <s v="否"/>
    <s v="否"/>
    <m/>
    <m/>
    <s v="未知收入"/>
    <s v="科技与通讯Technology &amp; Telecommunications"/>
    <n v="0"/>
    <s v="低于500万元"/>
    <s v="Joshua Shen"/>
    <m/>
    <s v="joshua.shen@boardroomlimited.com.cn"/>
    <s v="Crowe Global"/>
    <x v="1"/>
    <x v="1"/>
    <s v="Akiqur Rahman"/>
    <s v="Manager"/>
    <s v="akiqur.rahman@crowe.co.uk"/>
    <m/>
    <m/>
    <m/>
    <x v="0"/>
    <s v="新客户新业务"/>
    <s v="执行商定程序"/>
    <m/>
    <s v="协助银行函证程序"/>
    <x v="0"/>
    <s v="成都"/>
    <m/>
    <m/>
    <m/>
    <m/>
    <s v="国富会计所"/>
    <s v="北京执业中心"/>
    <s v="陈晓玲"/>
    <s v="陈伟"/>
    <s v="小时费率，审计助理60美元/小时；不含快递费和税，按实际工时结算"/>
    <n v="2617.81"/>
    <n v="2793.7268319999998"/>
    <s v="USD"/>
    <n v="384.19199999999995"/>
    <d v="2025-03-07T00:00:00"/>
    <m/>
    <n v="2617.81"/>
    <m/>
    <n v="2818.2724319999998"/>
    <s v="否"/>
    <m/>
    <m/>
    <m/>
    <m/>
    <x v="3"/>
    <d v="2025-03-07T00:00:00"/>
    <d v="2025-03-21T00:00:00"/>
    <n v="2025"/>
    <n v="2818.2724319999998"/>
    <s v="CABJ2025-2-4-1"/>
    <n v="0"/>
    <m/>
    <m/>
    <s v="OL"/>
    <d v="2025-03-07T00:00:00"/>
    <m/>
  </r>
  <r>
    <s v="第一批√"/>
    <x v="1"/>
    <d v="2025-03-11T00:00:00"/>
    <s v="Crowe KL Tax Sdn Bhd"/>
    <s v="Crowe KL Tax Sdn Bhd"/>
    <s v="境外企业"/>
    <s v="安创科技（深圳）有限公司"/>
    <s v="Asmech Technology (Shenzhen) Co., Ltd."/>
    <s v="外商投资企业"/>
    <s v="否"/>
    <s v="否"/>
    <m/>
    <m/>
    <m/>
    <s v="制造Manufacturing"/>
    <n v="8040"/>
    <s v="5000万元（含）至1亿元"/>
    <m/>
    <m/>
    <m/>
    <s v="Crowe Global"/>
    <x v="7"/>
    <x v="7"/>
    <s v="Marcus Pua"/>
    <m/>
    <s v="marcus.pua@crowe.my"/>
    <m/>
    <m/>
    <m/>
    <x v="0"/>
    <s v="新客户新业务"/>
    <s v="税务"/>
    <m/>
    <s v="2022-2024年税务尽调、转让定价文档审阅 high-level TDD review and high-level review of the TPDs (PRC local file) prepared for ATC from PRC tax perspective"/>
    <x v="0"/>
    <s v="深圳"/>
    <m/>
    <m/>
    <m/>
    <m/>
    <s v="税务公司"/>
    <s v="上海分公司"/>
    <s v="陈鹏志"/>
    <s v="李芸"/>
    <s v="high level TDD报价3.3万+High-level review of the TPDs 2万，不含6.72%vat 不含差旅"/>
    <n v="53000"/>
    <n v="56561.599999999999"/>
    <m/>
    <m/>
    <d v="2025-05-09T00:00:00"/>
    <m/>
    <n v="53000"/>
    <m/>
    <n v="56561.599999999999"/>
    <s v="否"/>
    <m/>
    <m/>
    <m/>
    <m/>
    <x v="3"/>
    <m/>
    <m/>
    <m/>
    <m/>
    <m/>
    <n v="56561.599999999999"/>
    <m/>
    <m/>
    <s v="OL"/>
    <d v="2025-05-22T00:00:00"/>
    <m/>
  </r>
  <r>
    <s v="第一批√"/>
    <x v="0"/>
    <d v="2025-03-12T00:00:00"/>
    <s v="西安米兴生物科技有限公司"/>
    <s v="Naturale Biopharma Ltd. "/>
    <s v="境外企业"/>
    <s v="西安米兴生物科技有限公司"/>
    <s v="Naturale Biopharma Ltd. "/>
    <s v="其他境内企业"/>
    <s v="否"/>
    <s v="否"/>
    <m/>
    <m/>
    <m/>
    <s v="制药业Pharmaceuticals"/>
    <n v="1539"/>
    <s v="1000万元（含）至5000万元"/>
    <s v="Jessica Chor (nutrabalancenz@gmail.com)"/>
    <m/>
    <m/>
    <s v="官网咨询"/>
    <x v="0"/>
    <x v="0"/>
    <m/>
    <m/>
    <m/>
    <s v="国富会计所北京执业中心"/>
    <s v="佟锐"/>
    <m/>
    <x v="0"/>
    <s v="新客户新业务"/>
    <s v="审阅"/>
    <m/>
    <s v="2024年审阅，中国准则，出英文报告"/>
    <x v="0"/>
    <s v="西安"/>
    <m/>
    <m/>
    <m/>
    <m/>
    <s v="国富会计所"/>
    <s v="北京执业中心"/>
    <s v="佟锐"/>
    <s v="佟锐"/>
    <s v="总报价 不含差旅"/>
    <n v="29600"/>
    <n v="31589.119999999999"/>
    <m/>
    <m/>
    <d v="2025-03-25T00:00:00"/>
    <m/>
    <n v="29600"/>
    <m/>
    <n v="31589.119999999999"/>
    <s v="否"/>
    <m/>
    <m/>
    <m/>
    <m/>
    <x v="3"/>
    <m/>
    <m/>
    <m/>
    <m/>
    <m/>
    <n v="31589.119999999999"/>
    <m/>
    <m/>
    <s v="OL"/>
    <m/>
    <m/>
  </r>
  <r>
    <s v="第一批√"/>
    <x v="1"/>
    <d v="2025-03-25T00:00:00"/>
    <s v="Crowe U.K. LLP"/>
    <s v="Crowe U.K. LLP"/>
    <s v="境外企业"/>
    <s v="苏州罗伯特测试系统有限公司"/>
    <m/>
    <s v="外商投资企业"/>
    <s v="否"/>
    <s v="否"/>
    <m/>
    <m/>
    <s v="未知收入"/>
    <s v="制造Manufacturing"/>
    <n v="0"/>
    <s v="低于500万元"/>
    <m/>
    <m/>
    <m/>
    <s v="Crowe Global"/>
    <x v="1"/>
    <x v="1"/>
    <s v="Emma Reynolds"/>
    <s v="Tax Partner"/>
    <s v="emma.reynolds@crowe.co.uk_x000a_+447467489298"/>
    <m/>
    <m/>
    <m/>
    <x v="0"/>
    <s v="新客户新业务"/>
    <s v="税务"/>
    <m/>
    <s v="英国收购项目税务咨询（涉及中国子公司）"/>
    <x v="0"/>
    <s v="上海"/>
    <m/>
    <m/>
    <m/>
    <m/>
    <s v="税务公司"/>
    <s v="上海分公司"/>
    <s v="陈鹏志"/>
    <s v="李芸"/>
    <s v="900英镑"/>
    <n v="7981.132075471698"/>
    <n v="8460"/>
    <s v="GBP"/>
    <n v="900"/>
    <d v="2025-03-27T00:00:00"/>
    <m/>
    <n v="7981.132075471698"/>
    <m/>
    <n v="8460"/>
    <s v="否"/>
    <m/>
    <m/>
    <m/>
    <m/>
    <x v="3"/>
    <d v="2025-03-27T00:00:00"/>
    <d v="2025-03-28T00:00:00"/>
    <n v="2025"/>
    <m/>
    <s v="LL20250414002"/>
    <n v="8460"/>
    <m/>
    <m/>
    <m/>
    <m/>
    <m/>
  </r>
  <r>
    <s v="第一批√"/>
    <x v="0"/>
    <d v="2025-04-01T00:00:00"/>
    <s v="孚泽（北京）咨询服务有限公司"/>
    <s v="Further (Beijing) Consulting Service Co Ltd "/>
    <s v="境外企业"/>
    <s v="孚泽（北京）咨询服务有限公司"/>
    <s v="Further (Beijing) Consulting Service Co Ltd "/>
    <s v="外商投资企业"/>
    <s v="否"/>
    <s v="否"/>
    <m/>
    <m/>
    <m/>
    <s v="专业服务Professional Services"/>
    <n v="600"/>
    <s v="500万元（含）至1000万元"/>
    <s v="Isabel Nortez (inortes@wegofurther.com)"/>
    <m/>
    <m/>
    <s v="国富集团内部"/>
    <x v="0"/>
    <x v="0"/>
    <m/>
    <m/>
    <m/>
    <s v="咨询公司"/>
    <s v="刘胜春"/>
    <m/>
    <x v="0"/>
    <s v="老客户老业务"/>
    <s v="审计"/>
    <s v="④其他境外审计业务"/>
    <s v="2024年报审计"/>
    <x v="0"/>
    <s v="北京"/>
    <m/>
    <m/>
    <m/>
    <m/>
    <s v="国富会计所"/>
    <s v="北京执业中心"/>
    <s v="陈晓玲"/>
    <s v="王佳琪"/>
    <s v="含税价格"/>
    <n v="42452.83018867924"/>
    <n v="45000"/>
    <m/>
    <m/>
    <d v="2025-04-29T00:00:00"/>
    <m/>
    <n v="42452.83018867924"/>
    <m/>
    <n v="44999.999999999993"/>
    <s v="否"/>
    <m/>
    <m/>
    <m/>
    <m/>
    <x v="3"/>
    <d v="2025-04-01T00:00:00"/>
    <d v="2025-05-15T00:00:00"/>
    <n v="2025"/>
    <n v="45000"/>
    <s v="增值税电子票"/>
    <n v="0"/>
    <m/>
    <m/>
    <s v="OL"/>
    <m/>
    <m/>
  </r>
  <r>
    <s v="第一批√"/>
    <x v="1"/>
    <d v="2025-04-03T00:00:00"/>
    <s v="Anagenix Limited "/>
    <s v="Anagenix Limited "/>
    <s v="境外企业"/>
    <s v="Anagenix Limited "/>
    <s v="Anagenix Limited "/>
    <s v="境外企业"/>
    <s v="否"/>
    <s v="否"/>
    <m/>
    <m/>
    <s v="未知收入"/>
    <s v="食品Food &amp; Beverage"/>
    <n v="0"/>
    <s v="低于500万元"/>
    <s v="Rochelle Morgan"/>
    <m/>
    <s v="rochelle.morgan@anagenix.com"/>
    <s v="Crowe Global"/>
    <x v="2"/>
    <x v="2"/>
    <s v="Mike Brunner"/>
    <s v="Tax Partner"/>
    <s v="Mike.Brunner@findex.co.nz_x000a_+64272740529"/>
    <m/>
    <m/>
    <m/>
    <x v="0"/>
    <s v="新客户新业务"/>
    <s v="税务"/>
    <s v="⑤税务"/>
    <s v="税务咨询"/>
    <x v="0"/>
    <s v="上海"/>
    <m/>
    <m/>
    <m/>
    <m/>
    <s v="税务公司"/>
    <s v="上海分公司"/>
    <s v="陈鹏志"/>
    <s v="陈鹏志"/>
    <s v="USD 1,800 (excluding 6.72% VAT and local levies)"/>
    <n v="12960"/>
    <n v="13830.911999999998"/>
    <s v="USD"/>
    <n v="1920.9599999999998"/>
    <d v="2025-04-09T00:00:00"/>
    <m/>
    <n v="12960"/>
    <m/>
    <n v="13830.911999999998"/>
    <s v="否"/>
    <m/>
    <m/>
    <m/>
    <m/>
    <x v="3"/>
    <m/>
    <m/>
    <m/>
    <m/>
    <m/>
    <n v="13830.911999999998"/>
    <m/>
    <m/>
    <s v="OL"/>
    <d v="2025-04-07T00:00:00"/>
    <m/>
  </r>
  <r>
    <s v="第二批√"/>
    <x v="1"/>
    <d v="2025-04-23T00:00:00"/>
    <s v="成都高新区晟珀外籍人员子女学校"/>
    <s v="SPGS International School Chengdu"/>
    <s v="外商投资企业"/>
    <s v="成都高新区晟珀外籍人员子女学校"/>
    <s v="SPGS International School Chengdu"/>
    <s v="外商投资企业"/>
    <s v="否"/>
    <s v="否"/>
    <m/>
    <m/>
    <m/>
    <s v="教育Education"/>
    <n v="6379.5"/>
    <s v="5000万元（含）至1亿元"/>
    <m/>
    <m/>
    <m/>
    <s v="Crowe Global"/>
    <x v="1"/>
    <x v="1"/>
    <s v="Nicky Whitehead"/>
    <s v="Director: Social Purpose and Non-Profits"/>
    <s v="Nicky.Whitehead@crowe.co.uk"/>
    <m/>
    <m/>
    <m/>
    <x v="2"/>
    <s v="新客户新业务"/>
    <s v="执行商定程序"/>
    <m/>
    <s v="执行商定程序，对收入的专项审计（包括审核收入金额，及收入相关内控检查）"/>
    <x v="0"/>
    <s v="成都"/>
    <m/>
    <m/>
    <m/>
    <m/>
    <s v="国富会计所"/>
    <s v="北京执业中心"/>
    <s v="佟锐"/>
    <s v="佟锐"/>
    <s v="RMB 100,000 (6.72% VAT and surcharges exclusive).This amount includes any necessary OPEs."/>
    <n v="100679.24528301886"/>
    <n v="106719.99999999999"/>
    <m/>
    <m/>
    <m/>
    <m/>
    <m/>
    <m/>
    <m/>
    <m/>
    <m/>
    <m/>
    <m/>
    <m/>
    <x v="4"/>
    <m/>
    <m/>
    <m/>
    <m/>
    <m/>
    <n v="0"/>
    <m/>
    <m/>
    <s v="OL"/>
    <d v="2025-07-30T00:00:00"/>
    <m/>
  </r>
  <r>
    <s v="第二批√"/>
    <x v="1"/>
    <d v="2025-05-02T00:00:00"/>
    <s v="Crowe U.K. LLP"/>
    <s v="Crowe U.K. LLP"/>
    <s v="境外企业"/>
    <s v="青岛墨尔文中学"/>
    <s v="Malvern College Qingdao"/>
    <s v="外商投资企业"/>
    <s v="否"/>
    <s v="否"/>
    <m/>
    <m/>
    <m/>
    <s v="教育Education"/>
    <s v="未知"/>
    <m/>
    <m/>
    <m/>
    <m/>
    <s v="Crowe Global"/>
    <x v="1"/>
    <x v="1"/>
    <s v="Guy Biggin"/>
    <s v="Partner"/>
    <s v="guy.biggin@crowe.co.uk_x000a_+44 (0) 1242 240324"/>
    <m/>
    <m/>
    <m/>
    <x v="0"/>
    <s v="新客户新业务"/>
    <s v="审计"/>
    <m/>
    <s v="audit of fee income"/>
    <x v="0"/>
    <s v="青岛"/>
    <m/>
    <m/>
    <m/>
    <m/>
    <s v="国富会计所"/>
    <s v="北京执业中心"/>
    <s v="佟锐"/>
    <m/>
    <s v="按小时报价（hourly rate for senior is CNY 800, and that for manager is CNY 1,050） 预计总报价含所有为81,427.36元"/>
    <n v="70300"/>
    <n v="81427.360000000001"/>
    <m/>
    <m/>
    <m/>
    <m/>
    <m/>
    <m/>
    <m/>
    <s v="否"/>
    <m/>
    <m/>
    <m/>
    <m/>
    <x v="4"/>
    <m/>
    <m/>
    <m/>
    <m/>
    <m/>
    <n v="0"/>
    <m/>
    <m/>
    <s v="OL"/>
    <d v="2025-05-07T00:00:00"/>
    <m/>
  </r>
  <r>
    <s v="第二批√"/>
    <x v="1"/>
    <d v="2025-05-13T00:00:00"/>
    <s v="广州市鹰途教育信息咨询有限公司、戴浦由（上海）商务咨询有限公司"/>
    <s v="Guangzhou INTO Education Limited、DPU (Shanghai) Business Consulting Ltd"/>
    <s v="外商投资企业"/>
    <s v="广州市鹰途教育信息咨询有限公司"/>
    <s v="Guangzhou INTO Education Limited"/>
    <s v="外商投资企业"/>
    <s v="否"/>
    <s v="否"/>
    <m/>
    <m/>
    <m/>
    <s v="教育Education"/>
    <n v="3783"/>
    <s v="1000万元（含）至5000万元"/>
    <m/>
    <m/>
    <m/>
    <s v="Crowe Global"/>
    <x v="1"/>
    <x v="1"/>
    <s v="Mark Sisson"/>
    <s v="Partner"/>
    <s v="Mark.Sisson@crowe.co.uk"/>
    <m/>
    <m/>
    <m/>
    <x v="1"/>
    <s v="新客户新业务"/>
    <s v="审计"/>
    <m/>
    <s v="2024年中国准则年审（731截止） "/>
    <x v="0"/>
    <s v="广州、上海"/>
    <m/>
    <m/>
    <m/>
    <m/>
    <s v="国富会计所"/>
    <s v="上海分所"/>
    <s v="许丽英"/>
    <m/>
    <s v="报价不含6.72%税和差旅"/>
    <n v="138736"/>
    <n v="147060.16"/>
    <m/>
    <m/>
    <m/>
    <m/>
    <m/>
    <m/>
    <m/>
    <m/>
    <m/>
    <m/>
    <m/>
    <m/>
    <x v="4"/>
    <m/>
    <m/>
    <m/>
    <m/>
    <m/>
    <n v="0"/>
    <s v="5、其他，请说明"/>
    <s v="Decided to retain Grant Thornton for their 2025 audit but the FD did make a point of saying that our fees were very competitive (and slightly cheaper than GT), our proposal document was good and presentation was excellent.  Their decision to retain GT seems to be based on some internal changes that are occurring in their business that they believe raises the risk of the audit so better to retain a firm of auditors that know the business well already._x000a_They did indicate that there might still be the option to appoint Crowe in FY26."/>
    <s v="OL"/>
    <d v="2025-06-10T00:00:00"/>
    <m/>
  </r>
  <r>
    <s v="第二批√"/>
    <x v="3"/>
    <d v="2025-05-13T00:00:00"/>
    <s v="Linde Engineering Korea, Ltd."/>
    <s v="Linde Engineering Korea, Ltd."/>
    <s v="其他境内企业境外实体"/>
    <s v="Linde Engineering Korea, Ltd."/>
    <s v="Linde Engineering Korea, Ltd."/>
    <s v="其他境内企业境外实体"/>
    <s v="否"/>
    <s v="否"/>
    <m/>
    <m/>
    <m/>
    <s v="专业服务Professional Services"/>
    <n v="48244.184200000003"/>
    <s v="3.65亿元（含）至7.3亿元（1亿美元）"/>
    <s v="Feifei Liu"/>
    <m/>
    <s v="Feifei.Liu@linde.com"/>
    <s v="国富集团内部"/>
    <x v="0"/>
    <x v="0"/>
    <m/>
    <m/>
    <m/>
    <s v="税务公司上海分公司"/>
    <s v="陈鹏志"/>
    <m/>
    <x v="1"/>
    <s v="新客户新业务"/>
    <s v="财务外包"/>
    <m/>
    <s v="财务外包服务"/>
    <x v="8"/>
    <m/>
    <s v="Hanul LLC"/>
    <s v="G S Sim"/>
    <s v="ILP"/>
    <s v="bpo3@crowe.kr"/>
    <m/>
    <m/>
    <m/>
    <m/>
    <s v="外包服务按每一项服务报价，不同场景收费有波动（后面测算报价按最低价估计）"/>
    <m/>
    <n v="229580"/>
    <s v="KRW"/>
    <n v="44150000"/>
    <m/>
    <m/>
    <m/>
    <m/>
    <m/>
    <m/>
    <m/>
    <m/>
    <m/>
    <m/>
    <x v="4"/>
    <m/>
    <m/>
    <m/>
    <m/>
    <m/>
    <n v="0"/>
    <s v="5、其他，请说明"/>
    <s v="Due to the time urgency, we will proceed this with another firm which is already the existing vendor in our SAP system to handle the tax filing this year."/>
    <s v="OL"/>
    <d v="2025-05-20T00:00:00"/>
    <m/>
  </r>
  <r>
    <s v="第二批√"/>
    <x v="1"/>
    <d v="2025-06-09T00:00:00"/>
    <s v="希悦尔（中国）有限公司"/>
    <s v="Sealed Air Packaging (China) Co., Ltd.等11家实体"/>
    <m/>
    <s v="希悦尔（中国）有限公司"/>
    <s v="Sealed Air Packaging (China) Co., Ltd."/>
    <s v="外商投资企业"/>
    <s v="否"/>
    <s v="否"/>
    <m/>
    <m/>
    <s v="曾用名 希悦尔包装（中国）有限公司。共11家实体"/>
    <s v="制造Manufacturing"/>
    <n v="5046"/>
    <s v="5000万元（含）至1亿元"/>
    <m/>
    <m/>
    <m/>
    <s v="Crowe Global"/>
    <x v="19"/>
    <x v="26"/>
    <s v="Rafal Murzyński"/>
    <s v="International project manager"/>
    <s v="rafal.murzynski@crowe.pl"/>
    <m/>
    <m/>
    <m/>
    <x v="2"/>
    <s v="新客户新业务"/>
    <s v="审计"/>
    <s v="④其他境外审计业务"/>
    <s v="2025年度法定审计"/>
    <x v="0"/>
    <s v="北京"/>
    <m/>
    <m/>
    <m/>
    <m/>
    <s v="国富会计所"/>
    <s v="北京执业中心"/>
    <s v="佟锐"/>
    <m/>
    <s v="11家实体合并报价，不含差旅（已考虑Rafal那边的协调费15%）"/>
    <n v="1057018.2072452828"/>
    <n v="1120439.2996799999"/>
    <s v="EUR"/>
    <n v="138095.67999999999"/>
    <m/>
    <m/>
    <m/>
    <m/>
    <m/>
    <m/>
    <m/>
    <m/>
    <m/>
    <m/>
    <x v="4"/>
    <m/>
    <m/>
    <m/>
    <m/>
    <m/>
    <n v="0"/>
    <m/>
    <m/>
    <s v="OL"/>
    <d v="2025-06-16T00:00:00"/>
    <m/>
  </r>
  <r>
    <s v="第二批√"/>
    <x v="1"/>
    <d v="2025-06-11T00:00:00"/>
    <s v="Mohawk Industries"/>
    <s v="Mohawk Industries"/>
    <s v="境外企业"/>
    <s v="莫和克贸易（上海）有限公司、马拉齐贸易（上海）有限公司2家实体"/>
    <s v="Mohawk Trading (Shanghai) Co., Ltd, Marazzi Group Trading (Shanghai) Co, Ltd, 两家实体"/>
    <s v="外商投资企业"/>
    <s v="否"/>
    <s v="否"/>
    <m/>
    <m/>
    <s v="暂时未知年收入"/>
    <s v="零售Retail"/>
    <n v="0"/>
    <s v="低于500万元"/>
    <m/>
    <m/>
    <m/>
    <s v="Crowe Global"/>
    <x v="3"/>
    <x v="3"/>
    <s v="Travis Ward"/>
    <s v="合伙人"/>
    <s v="travis.ward@crowe.com"/>
    <m/>
    <m/>
    <m/>
    <x v="1"/>
    <s v="新客户新业务"/>
    <s v="税务"/>
    <s v="⑤税务"/>
    <s v="Global tax service (报税、编报表等业务）"/>
    <x v="0"/>
    <s v="上海"/>
    <m/>
    <m/>
    <m/>
    <m/>
    <s v="税务公司"/>
    <s v="上海分公司"/>
    <s v="陈鹏志"/>
    <s v="Laurel Li"/>
    <s v="未来三年服务的报价，每年55790美元，报价所用汇率为7.1761"/>
    <n v="1133079.1103773585"/>
    <n v="1201063.8570000001"/>
    <s v="USD"/>
    <n v="167370"/>
    <m/>
    <m/>
    <m/>
    <m/>
    <m/>
    <m/>
    <m/>
    <m/>
    <m/>
    <m/>
    <x v="4"/>
    <m/>
    <m/>
    <m/>
    <m/>
    <m/>
    <n v="0"/>
    <m/>
    <m/>
    <s v="OL"/>
    <d v="2025-07-22T00:00:00"/>
    <m/>
  </r>
  <r>
    <s v="第二批√"/>
    <x v="1"/>
    <d v="2025-06-17T00:00:00"/>
    <s v="Crowe LLP"/>
    <s v="Crowe LLP"/>
    <s v="境外企业"/>
    <s v="百济神州"/>
    <s v="Beigene (BeOne Medicines) "/>
    <s v="境内上市公司"/>
    <m/>
    <s v="是"/>
    <s v="上海证交所"/>
    <n v="688235"/>
    <s v="同时在上交所、港交所、纳斯达克三地上市"/>
    <s v="制药业Pharmaceuticals"/>
    <n v="2721000"/>
    <s v="73亿元（含）至365亿元（50亿美元）"/>
    <m/>
    <m/>
    <m/>
    <s v="Crowe Global"/>
    <x v="3"/>
    <x v="3"/>
    <s v="Mike Varney"/>
    <s v="ILP"/>
    <s v="mike.varney@crowe.com"/>
    <m/>
    <m/>
    <m/>
    <x v="1"/>
    <s v="新客户新业务"/>
    <s v="内部审计"/>
    <s v="⑥咨询"/>
    <s v="2025 IT SOX compliance audit support"/>
    <x v="0"/>
    <s v="上海"/>
    <m/>
    <m/>
    <m/>
    <m/>
    <s v="国富会计所"/>
    <s v="上海分所"/>
    <s v="许丽英"/>
    <s v="许丽英"/>
    <s v="150 USD per person per hour，含税，375hours of work from July to October."/>
    <n v="382075.47169811319"/>
    <n v="405000"/>
    <s v="USD"/>
    <n v="56250"/>
    <m/>
    <m/>
    <m/>
    <m/>
    <m/>
    <m/>
    <m/>
    <m/>
    <m/>
    <m/>
    <x v="4"/>
    <m/>
    <m/>
    <m/>
    <m/>
    <m/>
    <n v="0"/>
    <s v="3、报价高，超出客户预期；"/>
    <s v="客户选用现有服务商。"/>
    <m/>
    <m/>
    <m/>
  </r>
  <r>
    <s v="第二批√"/>
    <x v="1"/>
    <d v="2025-06-19T00:00:00"/>
    <s v="Crowe U.K. LLP"/>
    <s v="Crowe U.K. LLP"/>
    <s v="境外企业"/>
    <s v="卡柯洛塑胶科技（太仓）有限公司"/>
    <s v="Carclo Technical Plastic Taicang Co., Ltd."/>
    <s v="外商投资企业"/>
    <s v="否"/>
    <s v="否"/>
    <m/>
    <m/>
    <s v="母公司Carclo Plc英国上市"/>
    <s v="制造Manufacturing"/>
    <n v="7213.6"/>
    <s v="5000万元（含）至1亿元"/>
    <m/>
    <m/>
    <m/>
    <s v="Crowe Global"/>
    <x v="1"/>
    <x v="1"/>
    <s v="Mark Fowkes"/>
    <s v="审计合伙人"/>
    <s v="mark.fowkes@crowe.co.uk"/>
    <m/>
    <m/>
    <m/>
    <x v="2"/>
    <s v="新客户新业务"/>
    <s v="审计"/>
    <s v="④其他境外审计业务"/>
    <s v="2025年法定审计+26年3月31日集团审计支持（IFRS英文报告）"/>
    <x v="0"/>
    <s v="江苏太仓"/>
    <m/>
    <m/>
    <m/>
    <m/>
    <s v="国富会计所"/>
    <s v="北京执业中心"/>
    <s v="佟锐"/>
    <m/>
    <s v="17万，含差旅不含6.72%税"/>
    <n v="170000"/>
    <n v="181424"/>
    <m/>
    <m/>
    <m/>
    <m/>
    <m/>
    <m/>
    <m/>
    <m/>
    <m/>
    <m/>
    <m/>
    <m/>
    <x v="4"/>
    <m/>
    <m/>
    <m/>
    <m/>
    <m/>
    <n v="0"/>
    <m/>
    <m/>
    <s v="OL"/>
    <d v="2025-06-20T00:00:00"/>
    <m/>
  </r>
  <r>
    <s v="第二批√"/>
    <x v="1"/>
    <d v="2025-06-30T00:00:00"/>
    <s v="Crowe U.K. LLP"/>
    <s v="Crowe U.K. LLP"/>
    <s v="境外企业"/>
    <s v="Habicus Group Ltd"/>
    <s v="Habicus Group Ltd"/>
    <s v="境外企业"/>
    <s v="否"/>
    <s v="否"/>
    <m/>
    <m/>
    <s v="未知收入"/>
    <s v="房地产Real Estate"/>
    <n v="0"/>
    <s v="500万元（含）至1000万元"/>
    <m/>
    <m/>
    <m/>
    <s v="Crowe Global"/>
    <x v="1"/>
    <x v="1"/>
    <s v="Daniela Jarosova"/>
    <s v="Tax Manager"/>
    <s v="Daniela.Jarosova@crowe.co.uk_x000a_+44 (0) 7586 060 531"/>
    <m/>
    <m/>
    <m/>
    <x v="0"/>
    <s v="新客户新业务"/>
    <s v="税务"/>
    <s v="⑤税务"/>
    <s v="具体税务咨询问题（涉及并购）"/>
    <x v="0"/>
    <s v="上海"/>
    <m/>
    <m/>
    <m/>
    <m/>
    <s v="税务公司"/>
    <s v="上海分公司"/>
    <s v="陈鹏志"/>
    <s v="李芸"/>
    <s v="GBP1,300一口价"/>
    <n v="11528.301886792453"/>
    <n v="12220"/>
    <s v="GBP"/>
    <n v="1300"/>
    <d v="2025-07-02T00:00:00"/>
    <s v="邮件同意"/>
    <n v="11528.301886792453"/>
    <n v="0"/>
    <n v="12220"/>
    <s v="否"/>
    <m/>
    <m/>
    <m/>
    <m/>
    <x v="3"/>
    <d v="2025-07-02T00:00:00"/>
    <m/>
    <m/>
    <m/>
    <m/>
    <n v="12220"/>
    <m/>
    <m/>
    <m/>
    <m/>
    <m/>
  </r>
  <r>
    <s v="第二批√"/>
    <x v="3"/>
    <d v="2025-06-30T00:00:00"/>
    <s v="重庆长安汽车股份有限公司"/>
    <s v="Chongqing Changan Automobile Co., Ltd."/>
    <s v="境内上市公司"/>
    <s v="长安美国研发中心股份有限公司"/>
    <s v="Changan US R&amp;D Center Co., Ltd."/>
    <s v="境外企业"/>
    <s v="否"/>
    <s v="否"/>
    <m/>
    <m/>
    <s v="母公司长安汽车为境内上市公司（SZ:000625)"/>
    <s v="科技与通讯Technology &amp; Telecommunications"/>
    <n v="0"/>
    <s v="低于500万元"/>
    <m/>
    <m/>
    <m/>
    <s v="国富集团内部"/>
    <x v="0"/>
    <x v="0"/>
    <m/>
    <m/>
    <m/>
    <s v="国富会计所北京执业中心"/>
    <s v="陈晓玲"/>
    <m/>
    <x v="3"/>
    <s v="新客户新业务"/>
    <s v="审计"/>
    <s v="④其他境外审计业务"/>
    <s v="清算全过程服务"/>
    <x v="9"/>
    <s v="底特律"/>
    <s v="Crowe LLP"/>
    <s v="Derek Grimm"/>
    <s v="Partner"/>
    <s v="Derek.Grimm@crowe.com_x000a_317.208.2421"/>
    <s v="国富会计所"/>
    <s v="四川分所"/>
    <s v="张永刚"/>
    <s v="陈晓松"/>
    <s v="未报价"/>
    <m/>
    <m/>
    <m/>
    <m/>
    <m/>
    <m/>
    <m/>
    <m/>
    <m/>
    <m/>
    <m/>
    <m/>
    <m/>
    <m/>
    <x v="4"/>
    <m/>
    <m/>
    <m/>
    <m/>
    <m/>
    <m/>
    <s v="2、超出团队服务范围或能力，未能承接;"/>
    <s v="服务范围中涉及独立性冲突事项（既编又审），且法律程序服务的要求超出美国所的服务范畴。"/>
    <s v="OL"/>
    <d v="2025-07-01T00:00:00"/>
    <m/>
  </r>
  <r>
    <s v="第二批√"/>
    <x v="2"/>
    <d v="2023-01-01T00:00:00"/>
    <s v="Crowe Poland"/>
    <s v="Crowe Poland"/>
    <s v="境外企业"/>
    <s v="Asesoría y Servicios GIS, S.A. de C.V. "/>
    <s v="Asesoría y Servicios GIS, S.A. de C.V."/>
    <s v="境外企业"/>
    <s v="否"/>
    <s v="否"/>
    <m/>
    <m/>
    <s v="未知收入"/>
    <s v="专业服务Professional Services"/>
    <n v="0"/>
    <s v="500万元（含）至1000万元"/>
    <m/>
    <m/>
    <m/>
    <s v="Crowe Global"/>
    <x v="23"/>
    <x v="27"/>
    <s v="捷克为波兰所的子公司，系统登记为波兰所"/>
    <m/>
    <m/>
    <m/>
    <m/>
    <m/>
    <x v="0"/>
    <s v="老客户老业务"/>
    <s v="咨询"/>
    <s v="⑥咨询"/>
    <s v="内控支持"/>
    <x v="0"/>
    <s v="安徽芜湖"/>
    <m/>
    <m/>
    <m/>
    <m/>
    <s v="国富会计所"/>
    <s v="上海分所"/>
    <s v="许丽英"/>
    <s v="许丽英"/>
    <m/>
    <n v="99245.283018867922"/>
    <n v="105200"/>
    <m/>
    <m/>
    <d v="2023-01-01T00:00:00"/>
    <s v="估计日期，系统未立项"/>
    <n v="99245.283018867922"/>
    <m/>
    <n v="105200"/>
    <s v="否"/>
    <m/>
    <m/>
    <m/>
    <m/>
    <x v="1"/>
    <m/>
    <m/>
    <n v="2023"/>
    <n v="105200"/>
    <m/>
    <n v="0"/>
    <m/>
    <m/>
    <m/>
    <m/>
    <m/>
  </r>
  <r>
    <s v="第二批√"/>
    <x v="1"/>
    <d v="2024-01-01T00:00:00"/>
    <s v="Crowe U.K. LLP"/>
    <s v="Crowe U.K. LLP"/>
    <s v="境外企业"/>
    <s v="Red Sea Aquatics GZ Trading"/>
    <s v="Red Sea Aquatics GZ Trading"/>
    <s v="外商投资企业"/>
    <s v="否"/>
    <s v="否"/>
    <m/>
    <m/>
    <s v="未知收入"/>
    <s v="零售Retail"/>
    <n v="0"/>
    <s v="500万元（含）至1000万元"/>
    <m/>
    <m/>
    <m/>
    <s v="Crowe Global"/>
    <x v="1"/>
    <x v="1"/>
    <m/>
    <m/>
    <m/>
    <m/>
    <m/>
    <m/>
    <x v="0"/>
    <s v="新客户新业务"/>
    <s v="执行商定程序"/>
    <s v="⑦其他"/>
    <s v="检查另一家事务所的工作底稿"/>
    <x v="0"/>
    <s v="上海"/>
    <m/>
    <m/>
    <m/>
    <m/>
    <s v="国富会计所"/>
    <s v="上海分所"/>
    <s v="许丽英"/>
    <s v="许丽英"/>
    <m/>
    <n v="36000"/>
    <n v="38160"/>
    <m/>
    <m/>
    <d v="2024-01-01T00:00:00"/>
    <s v="估计日期，系统未立项"/>
    <n v="36000"/>
    <m/>
    <n v="38160"/>
    <s v="否"/>
    <m/>
    <m/>
    <m/>
    <m/>
    <x v="2"/>
    <m/>
    <m/>
    <n v="2024"/>
    <n v="38160"/>
    <m/>
    <n v="0"/>
    <m/>
    <m/>
    <m/>
    <m/>
    <m/>
  </r>
  <r>
    <s v="第一批√"/>
    <x v="0"/>
    <d v="2024-03-15T00:00:00"/>
    <s v="埃缔克斯通信科技（北京）有限公司"/>
    <m/>
    <s v="外商投资企业"/>
    <s v="埃缔克斯通信科技（北京）有限公司"/>
    <s v="Actix Communication Technology Co., Ltd."/>
    <s v="外商投资企业"/>
    <m/>
    <s v="否"/>
    <m/>
    <m/>
    <m/>
    <s v="科技与通讯Technology &amp; Telecommunications"/>
    <n v="1670"/>
    <s v="1000万元（含）至5000万元"/>
    <s v="RachelLillens Lee &lt;RachelLillens.Lee@amdocs.com&gt;"/>
    <m/>
    <m/>
    <s v="国富集团内部"/>
    <x v="0"/>
    <x v="0"/>
    <m/>
    <m/>
    <m/>
    <s v="咨询公司"/>
    <s v="曹亚萍"/>
    <m/>
    <x v="3"/>
    <m/>
    <s v="审计"/>
    <m/>
    <s v="2023年报审计（否定意见）or清算审计？"/>
    <x v="2"/>
    <s v="北京"/>
    <m/>
    <m/>
    <m/>
    <m/>
    <m/>
    <s v="北京执业中心"/>
    <s v="陈晓玲"/>
    <s v="刘洵子"/>
    <m/>
    <s v="未报价"/>
    <s v="未报价"/>
    <m/>
    <m/>
    <m/>
    <m/>
    <m/>
    <m/>
    <m/>
    <m/>
    <m/>
    <m/>
    <m/>
    <m/>
    <x v="4"/>
    <m/>
    <m/>
    <m/>
    <m/>
    <m/>
    <n v="0"/>
    <s v="5、其他，请说明"/>
    <s v="初步判断意见类型为否定，客户无法接受，未报价。"/>
    <s v="OL"/>
    <m/>
    <m/>
  </r>
  <r>
    <s v="第二批√"/>
    <x v="1"/>
    <d v="2023-08-01T00:00:00"/>
    <s v="东广精密电子（昆山）有限公司"/>
    <s v="Dongwang Precision Electronics (Kunshan) Co. Ltd."/>
    <s v="外商投资企业"/>
    <s v="东广精密电子（昆山）有限公司"/>
    <s v="Dongwang Precision Electronics (Kunshan) Co. Ltd."/>
    <s v="外商投资企业"/>
    <s v="否"/>
    <s v="否"/>
    <m/>
    <m/>
    <m/>
    <s v="制造Manufacturing"/>
    <n v="38053"/>
    <s v="3.65亿元（含）至7.3亿元（1亿美元）"/>
    <m/>
    <m/>
    <m/>
    <s v="Crowe Global"/>
    <x v="5"/>
    <x v="5"/>
    <s v="Beomseok Lee  "/>
    <m/>
    <s v="bs.lee@hanulac.co.kr"/>
    <m/>
    <m/>
    <m/>
    <x v="1"/>
    <m/>
    <s v="审计"/>
    <m/>
    <s v="子公司审计"/>
    <x v="2"/>
    <s v="昆山"/>
    <m/>
    <m/>
    <m/>
    <m/>
    <s v="国富会计所"/>
    <s v="上海分所"/>
    <s v="许丽英"/>
    <m/>
    <s v="16.5万含税，不含差旅"/>
    <n v="155660.37735849057"/>
    <n v="165000"/>
    <m/>
    <m/>
    <m/>
    <m/>
    <m/>
    <m/>
    <m/>
    <m/>
    <m/>
    <m/>
    <m/>
    <m/>
    <x v="4"/>
    <m/>
    <m/>
    <m/>
    <m/>
    <m/>
    <n v="0"/>
    <s v="3、报价高，超出客户预期；"/>
    <m/>
    <s v="LC"/>
    <m/>
    <m/>
  </r>
  <r>
    <s v="第二批√"/>
    <x v="1"/>
    <d v="2023-08-02T00:00:00"/>
    <s v="美普盛（上海）汽车零部件有限公司"/>
    <s v="MPS Shanghai Trading Co., LTD. (China)"/>
    <m/>
    <s v="美普盛（上海）汽车零部件有限公司"/>
    <s v="MPS Shanghai Trading Co., LTD. (China)"/>
    <m/>
    <m/>
    <m/>
    <m/>
    <m/>
    <m/>
    <s v="汽车Automibles "/>
    <n v="9964"/>
    <s v="5000万元（含）至1亿元"/>
    <m/>
    <m/>
    <m/>
    <s v="Crowe Global"/>
    <x v="3"/>
    <x v="3"/>
    <s v="Beau Schwegman"/>
    <s v="Partner"/>
    <s v="beau.schwegman@crowe.com"/>
    <m/>
    <m/>
    <m/>
    <x v="1"/>
    <m/>
    <s v="审计"/>
    <m/>
    <s v="2023年法定审计，单体"/>
    <x v="2"/>
    <s v="上海"/>
    <m/>
    <m/>
    <m/>
    <m/>
    <s v="国富会计所"/>
    <s v="上海分所"/>
    <s v="许丽英"/>
    <m/>
    <s v="72000含税（6%）"/>
    <n v="67924.528301886792"/>
    <n v="72000"/>
    <m/>
    <m/>
    <m/>
    <m/>
    <m/>
    <m/>
    <m/>
    <m/>
    <m/>
    <m/>
    <m/>
    <m/>
    <x v="4"/>
    <m/>
    <m/>
    <m/>
    <m/>
    <m/>
    <n v="0"/>
    <m/>
    <m/>
    <s v="LC"/>
    <m/>
    <m/>
  </r>
  <r>
    <s v="第二批√"/>
    <x v="3"/>
    <d v="2024-12-12T00:00:00"/>
    <s v="Glorious Lighting SRL"/>
    <s v="Glorious Lighting SRL"/>
    <s v="境外企业"/>
    <s v="Glorious Lighting SRL"/>
    <s v="Glorious Lighting SRL"/>
    <s v="境外企业"/>
    <s v="否"/>
    <s v="否"/>
    <m/>
    <m/>
    <s v="灯具制造商"/>
    <s v="制造Manufacturing"/>
    <n v="25100"/>
    <s v="1亿元（含）至3.65亿元（5000万美元）"/>
    <m/>
    <m/>
    <m/>
    <s v="国富集团内部"/>
    <x v="0"/>
    <x v="0"/>
    <m/>
    <m/>
    <m/>
    <s v="国富会计所厦门分所"/>
    <s v="洪祥昀"/>
    <m/>
    <x v="1"/>
    <s v="新客户新业务"/>
    <s v="咨询"/>
    <s v="⑥咨询"/>
    <s v="初步尽职调查服务（现场）"/>
    <x v="10"/>
    <s v="布勒伊拉"/>
    <s v="Crowe罗马尼亚所"/>
    <s v="Raluca Ghiciusca"/>
    <s v="Accounting Partner"/>
    <s v="raluca.ghiciusca@crowe.ro"/>
    <m/>
    <m/>
    <m/>
    <m/>
    <s v="2910欧元不含税"/>
    <n v="23465.745849056606"/>
    <n v="24873.690600000002"/>
    <s v="EUR"/>
    <n v="3201.0000000000005"/>
    <m/>
    <m/>
    <m/>
    <m/>
    <m/>
    <m/>
    <m/>
    <m/>
    <m/>
    <m/>
    <x v="4"/>
    <m/>
    <m/>
    <m/>
    <m/>
    <m/>
    <n v="0"/>
    <m/>
    <m/>
    <s v="LC"/>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数据透视表12" cacheId="2" autoFormatId="1" applyNumberFormats="0" applyBorderFormats="0" applyFontFormats="0" applyPatternFormats="0" applyAlignmentFormats="0" applyWidthHeightFormats="1" dataCaption="值" updatedVersion="8" minRefreshableVersion="3" createdVersion="8" useAutoFormatting="1" indent="0" outline="1" outlineData="1" showDrill="1" multipleFieldFilters="0">
  <location ref="E115:F119" firstHeaderRow="1" firstDataRow="1" firstDataCol="1" rowPageCount="2" colPageCount="1"/>
  <pivotFields count="71">
    <pivotField showAll="0"/>
    <pivotField axis="axisPage" multipleItemSelectionAllowed="1" showAll="0">
      <items count="6">
        <item m="1" x="4"/>
        <item h="1" x="1"/>
        <item h="1" x="2"/>
        <item x="3"/>
        <item h="1" x="0"/>
        <item t="default"/>
      </items>
    </pivotField>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7">
        <item x="15"/>
        <item x="18"/>
        <item x="2"/>
        <item x="19"/>
        <item x="10"/>
        <item x="4"/>
        <item x="21"/>
        <item x="5"/>
        <item x="9"/>
        <item x="14"/>
        <item x="23"/>
        <item x="7"/>
        <item x="3"/>
        <item x="20"/>
        <item x="22"/>
        <item x="12"/>
        <item x="13"/>
        <item x="16"/>
        <item x="11"/>
        <item x="6"/>
        <item m="1" x="25"/>
        <item x="17"/>
        <item x="8"/>
        <item x="1"/>
        <item x="0"/>
        <item m="1" x="24"/>
        <item t="default"/>
      </items>
    </pivotField>
    <pivotField showAll="0">
      <items count="31">
        <item m="1" x="29"/>
        <item x="25"/>
        <item x="16"/>
        <item x="27"/>
        <item x="21"/>
        <item x="2"/>
        <item x="8"/>
        <item x="10"/>
        <item x="9"/>
        <item x="19"/>
        <item x="4"/>
        <item x="11"/>
        <item x="6"/>
        <item x="20"/>
        <item x="3"/>
        <item x="7"/>
        <item x="26"/>
        <item m="1" x="28"/>
        <item x="15"/>
        <item x="1"/>
        <item x="24"/>
        <item x="23"/>
        <item x="22"/>
        <item x="5"/>
        <item x="12"/>
        <item x="13"/>
        <item x="18"/>
        <item x="17"/>
        <item x="14"/>
        <item x="0"/>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13">
        <item x="8"/>
        <item x="3"/>
        <item x="10"/>
        <item x="5"/>
        <item x="9"/>
        <item x="7"/>
        <item x="1"/>
        <item m="1" x="11"/>
        <item x="6"/>
        <item x="0"/>
        <item x="4"/>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Page"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34"/>
  </rowFields>
  <rowItems count="4">
    <i>
      <x v="3"/>
    </i>
    <i>
      <x v="9"/>
    </i>
    <i>
      <x v="10"/>
    </i>
    <i t="grand">
      <x/>
    </i>
  </rowItems>
  <colItems count="1">
    <i/>
  </colItems>
  <pageFields count="2">
    <pageField fld="1"/>
    <pageField fld="59" item="3"/>
  </pageFields>
  <dataFields count="1">
    <dataField name="求和项:应收总服务费（含税）" fld="53" baseField="0" baseItem="0" numFmtId="43"/>
  </dataFields>
  <formats count="6">
    <format dxfId="0">
      <pivotArea outline="0" collapsedLevelsAreSubtotals="1" fieldPosition="0">
        <references count="1">
          <reference field="4294967294" count="1" selected="0">
            <x v="0"/>
          </reference>
        </references>
      </pivotArea>
    </format>
    <format dxfId="1">
      <pivotArea type="all" dataOnly="0" outline="0" fieldPosition="0"/>
    </format>
    <format dxfId="2">
      <pivotArea outline="0" collapsedLevelsAreSubtotals="1" fieldPosition="0"/>
    </format>
    <format dxfId="3">
      <pivotArea field="21" type="button" dataOnly="0" labelOnly="1" outline="0" fieldPosition="0"/>
    </format>
    <format dxfId="4">
      <pivotArea dataOnly="0" labelOnly="1" grandRow="1" outline="0" fieldPosition="0"/>
    </format>
    <format dxfId="5">
      <pivotArea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数据透视表2" cacheId="1" autoFormatId="1" applyNumberFormats="0" applyBorderFormats="0" applyFontFormats="0" applyPatternFormats="0" applyAlignmentFormats="0" applyWidthHeightFormats="1" dataCaption="值" updatedVersion="8" minRefreshableVersion="3" createdVersion="8" useAutoFormatting="1" indent="0" outline="1" outlineData="1" showDrill="1" multipleFieldFilters="0">
  <location ref="N4:S10" firstHeaderRow="0" firstDataRow="1" firstDataCol="1"/>
  <pivotFields count="68">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pivotField dataField="1"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s>
  <rowFields count="1">
    <field x="28"/>
  </rowFields>
  <rowItems count="6">
    <i>
      <x/>
    </i>
    <i>
      <x v="1"/>
    </i>
    <i>
      <x v="2"/>
    </i>
    <i>
      <x v="3"/>
    </i>
    <i>
      <x v="4"/>
    </i>
    <i t="grand">
      <x/>
    </i>
  </rowItems>
  <colFields count="1">
    <field x="-2"/>
  </colFields>
  <colItems count="5">
    <i>
      <x/>
    </i>
    <i i="1">
      <x v="1"/>
    </i>
    <i i="2">
      <x v="2"/>
    </i>
    <i i="3">
      <x v="3"/>
    </i>
    <i i="4">
      <x v="4"/>
    </i>
  </colItems>
  <dataFields count="5">
    <dataField name="计数项:类别" fld="0" subtotal="count" baseField="0" baseItem="0"/>
    <dataField name="求和项:报价（不含税）" fld="44" baseField="0" baseItem="0"/>
    <dataField name="求和项:总报价" fld="45" baseField="0" baseItem="0"/>
    <dataField name="求和项:应收总服务费（含税）" fld="52" baseField="0" baseItem="0"/>
    <dataField name="求和项:境外所总服务费（含税）" fld="57" baseField="0" baseItem="0"/>
  </dataFields>
  <formats count="9">
    <format dxfId="102">
      <pivotArea outline="0" collapsedLevelsAreSubtotals="1" fieldPosition="0"/>
    </format>
    <format dxfId="103">
      <pivotArea grandRow="1" outline="0" collapsedLevelsAreSubtotals="1" fieldPosition="0"/>
    </format>
    <format dxfId="104">
      <pivotArea dataOnly="0" labelOnly="1" grandRow="1" outline="0" fieldPosition="0"/>
    </format>
    <format dxfId="105">
      <pivotArea type="all" dataOnly="0" outline="0" fieldPosition="0"/>
    </format>
    <format dxfId="106">
      <pivotArea outline="0" collapsedLevelsAreSubtotals="1" fieldPosition="0"/>
    </format>
    <format dxfId="107">
      <pivotArea field="28" type="button" dataOnly="0" labelOnly="1" outline="0" fieldPosition="0"/>
    </format>
    <format dxfId="108">
      <pivotArea dataOnly="0" labelOnly="1" fieldPosition="0">
        <references count="1">
          <reference field="28" count="0"/>
        </references>
      </pivotArea>
    </format>
    <format dxfId="109">
      <pivotArea dataOnly="0" labelOnly="1" grandRow="1" outline="0" fieldPosition="0"/>
    </format>
    <format dxfId="110">
      <pivotArea dataOnly="0" labelOnly="1" outline="0" fieldPosition="0">
        <references count="1">
          <reference field="4294967294" count="5">
            <x v="0"/>
            <x v="1"/>
            <x v="2"/>
            <x v="3"/>
            <x v="4"/>
          </reference>
        </references>
      </pivotArea>
    </format>
  </formats>
  <pivotTableStyleInfo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5" cacheId="2" autoFormatId="1" applyNumberFormats="0" applyBorderFormats="0" applyFontFormats="0" applyPatternFormats="0" applyAlignmentFormats="0" applyWidthHeightFormats="1" dataCaption="值" updatedVersion="8" minRefreshableVersion="3" createdVersion="8" useAutoFormatting="1" indent="0" outline="1" outlineData="1" showDrill="1" multipleFieldFilters="0">
  <location ref="A145:B147" firstHeaderRow="1" firstDataRow="1" firstDataCol="1" rowPageCount="1" colPageCount="1"/>
  <pivotFields count="71">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1"/>
        <item x="3"/>
        <item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29"/>
  </rowFields>
  <rowItems count="2">
    <i>
      <x v="3"/>
    </i>
    <i t="grand">
      <x/>
    </i>
  </rowItems>
  <colItems count="1">
    <i/>
  </colItems>
  <pageFields count="1">
    <pageField fld="59" item="3"/>
  </pageFields>
  <dataFields count="1">
    <dataField name="计数项:业务是否承接" fld="29" subtotal="count" baseField="0" baseItem="0"/>
  </dataFields>
  <formats count="6">
    <format dxfId="6">
      <pivotArea type="all" dataOnly="0" outline="0" fieldPosition="0"/>
    </format>
    <format dxfId="7">
      <pivotArea outline="0" collapsedLevelsAreSubtotals="1" fieldPosition="0"/>
    </format>
    <format dxfId="8">
      <pivotArea field="29" type="button" dataOnly="0" labelOnly="1" outline="0" fieldPosition="0"/>
    </format>
    <format dxfId="9">
      <pivotArea dataOnly="0" labelOnly="1" fieldPosition="0">
        <references count="1">
          <reference field="29" count="1">
            <x v="3"/>
          </reference>
        </references>
      </pivotArea>
    </format>
    <format dxfId="10">
      <pivotArea dataOnly="0" labelOnly="1" grandRow="1" outline="0" fieldPosition="0"/>
    </format>
    <format dxfId="11">
      <pivotArea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数据透视表11" cacheId="2" autoFormatId="1" applyNumberFormats="0" applyBorderFormats="0" applyFontFormats="0" applyPatternFormats="0" applyAlignmentFormats="0" applyWidthHeightFormats="1" dataCaption="值" updatedVersion="8" minRefreshableVersion="3" createdVersion="8" useAutoFormatting="1" indent="0" outline="1" outlineData="1" showDrill="1" multipleFieldFilters="0">
  <location ref="E95:F107" firstHeaderRow="1" firstDataRow="1" firstDataCol="1" rowPageCount="2" colPageCount="1"/>
  <pivotFields count="71">
    <pivotField showAll="0"/>
    <pivotField axis="axisPage" multipleItemSelectionAllowed="1" showAll="0">
      <items count="6">
        <item m="1" x="4"/>
        <item x="1"/>
        <item x="2"/>
        <item h="1" x="3"/>
        <item h="1" x="0"/>
        <item t="default"/>
      </items>
    </pivotField>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7">
        <item x="15"/>
        <item x="18"/>
        <item x="2"/>
        <item x="19"/>
        <item x="10"/>
        <item x="4"/>
        <item x="21"/>
        <item x="5"/>
        <item x="9"/>
        <item x="14"/>
        <item x="23"/>
        <item x="7"/>
        <item x="3"/>
        <item x="20"/>
        <item x="22"/>
        <item x="12"/>
        <item x="13"/>
        <item x="16"/>
        <item x="11"/>
        <item x="6"/>
        <item m="1" x="25"/>
        <item x="17"/>
        <item x="8"/>
        <item x="1"/>
        <item x="0"/>
        <item m="1" x="24"/>
        <item t="default"/>
      </items>
    </pivotField>
    <pivotField axis="axisRow" showAll="0">
      <items count="31">
        <item m="1" x="29"/>
        <item x="25"/>
        <item x="16"/>
        <item x="27"/>
        <item x="21"/>
        <item x="2"/>
        <item x="8"/>
        <item x="10"/>
        <item x="9"/>
        <item x="19"/>
        <item x="4"/>
        <item x="11"/>
        <item x="6"/>
        <item x="20"/>
        <item x="3"/>
        <item x="7"/>
        <item x="26"/>
        <item m="1" x="28"/>
        <item x="15"/>
        <item x="1"/>
        <item x="24"/>
        <item x="23"/>
        <item x="22"/>
        <item x="5"/>
        <item x="12"/>
        <item x="13"/>
        <item x="18"/>
        <item x="17"/>
        <item x="1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Page"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22"/>
  </rowFields>
  <rowItems count="12">
    <i>
      <x v="5"/>
    </i>
    <i>
      <x v="6"/>
    </i>
    <i>
      <x v="7"/>
    </i>
    <i>
      <x v="8"/>
    </i>
    <i>
      <x v="9"/>
    </i>
    <i>
      <x v="11"/>
    </i>
    <i>
      <x v="14"/>
    </i>
    <i>
      <x v="15"/>
    </i>
    <i>
      <x v="19"/>
    </i>
    <i>
      <x v="22"/>
    </i>
    <i>
      <x v="23"/>
    </i>
    <i t="grand">
      <x/>
    </i>
  </rowItems>
  <colItems count="1">
    <i/>
  </colItems>
  <pageFields count="2">
    <pageField fld="1"/>
    <pageField fld="59" item="3"/>
  </pageFields>
  <dataFields count="1">
    <dataField name="求和项:应收总服务费（含税）" fld="53" baseField="0" baseItem="0" numFmtId="43"/>
  </dataFields>
  <formats count="6">
    <format dxfId="12">
      <pivotArea outline="0" collapsedLevelsAreSubtotals="1" fieldPosition="0">
        <references count="1">
          <reference field="4294967294" count="1" selected="0">
            <x v="0"/>
          </reference>
        </references>
      </pivotArea>
    </format>
    <format dxfId="13">
      <pivotArea type="all" dataOnly="0" outline="0" fieldPosition="0"/>
    </format>
    <format dxfId="14">
      <pivotArea outline="0" collapsedLevelsAreSubtotals="1" fieldPosition="0"/>
    </format>
    <format dxfId="15">
      <pivotArea field="21" type="button" dataOnly="0" labelOnly="1" outline="0" fieldPosition="0"/>
    </format>
    <format dxfId="16">
      <pivotArea dataOnly="0" labelOnly="1" grandRow="1" outline="0" fieldPosition="0"/>
    </format>
    <format dxfId="17">
      <pivotArea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数据透视表8" cacheId="2" autoFormatId="1" applyNumberFormats="0" applyBorderFormats="0" applyFontFormats="0" applyPatternFormats="0" applyAlignmentFormats="0" applyWidthHeightFormats="1" dataCaption="值" updatedVersion="8" minRefreshableVersion="3" createdVersion="8" useAutoFormatting="1" indent="0" outline="1" outlineData="1" showDrill="1" multipleFieldFilters="0">
  <location ref="E123:F127" firstHeaderRow="1" firstDataRow="1" firstDataCol="1" rowPageCount="1" colPageCount="1"/>
  <pivotFields count="71">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8"/>
        <item x="3"/>
        <item x="10"/>
        <item x="5"/>
        <item x="9"/>
        <item x="7"/>
        <item x="1"/>
        <item m="1" x="11"/>
        <item x="6"/>
        <item x="0"/>
        <item x="4"/>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Page"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34"/>
  </rowFields>
  <rowItems count="4">
    <i>
      <x v="3"/>
    </i>
    <i>
      <x v="9"/>
    </i>
    <i>
      <x v="10"/>
    </i>
    <i t="grand">
      <x/>
    </i>
  </rowItems>
  <colItems count="1">
    <i/>
  </colItems>
  <pageFields count="1">
    <pageField fld="59" item="3"/>
  </pageFields>
  <dataFields count="1">
    <dataField name="计数项:应收总服务费（含税）" fld="53" subtotal="count" baseField="0" baseItem="0"/>
  </dataFields>
  <formats count="6">
    <format dxfId="18">
      <pivotArea type="all" dataOnly="0" outline="0" fieldPosition="0"/>
    </format>
    <format dxfId="19">
      <pivotArea outline="0" collapsedLevelsAreSubtotals="1" fieldPosition="0"/>
    </format>
    <format dxfId="20">
      <pivotArea field="59" type="button" dataOnly="0" labelOnly="1" outline="0" fieldPosition="0"/>
    </format>
    <format dxfId="21">
      <pivotArea dataOnly="0" labelOnly="1" fieldPosition="0">
        <references count="1">
          <reference field="59" count="0"/>
        </references>
      </pivotArea>
    </format>
    <format dxfId="22">
      <pivotArea dataOnly="0" labelOnly="1" grandRow="1" outline="0" fieldPosition="0"/>
    </format>
    <format dxfId="23">
      <pivotArea dataOnly="0" labelOnly="1" outline="0" fieldPosition="0">
        <references count="1">
          <reference field="4294967294" count="1">
            <x v="0"/>
          </reference>
        </references>
      </pivotArea>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数据透视表3" cacheId="2" autoFormatId="1" applyNumberFormats="0" applyBorderFormats="0" applyFontFormats="0" applyPatternFormats="0" applyAlignmentFormats="0" applyWidthHeightFormats="1" dataCaption="值" updatedVersion="8" minRefreshableVersion="3" createdVersion="8" useAutoFormatting="1" indent="0" outline="1" outlineData="1" showDrill="1" multipleFieldFilters="0">
  <location ref="A52:C75" firstHeaderRow="0" firstDataRow="1" firstDataCol="1"/>
  <pivotFields count="71">
    <pivotField showAll="0"/>
    <pivotField axis="axisRow" showAll="0">
      <items count="6">
        <item m="1" x="4"/>
        <item x="1"/>
        <item x="2"/>
        <item x="3"/>
        <item x="0"/>
        <item t="default"/>
      </items>
    </pivotField>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s>
  <rowFields count="2">
    <field x="59"/>
    <field x="1"/>
  </rowFields>
  <rowItems count="23">
    <i>
      <x/>
    </i>
    <i r="1">
      <x v="1"/>
    </i>
    <i r="1">
      <x v="4"/>
    </i>
    <i>
      <x v="1"/>
    </i>
    <i r="1">
      <x v="1"/>
    </i>
    <i r="1">
      <x v="2"/>
    </i>
    <i r="1">
      <x v="3"/>
    </i>
    <i r="1">
      <x v="4"/>
    </i>
    <i>
      <x v="2"/>
    </i>
    <i r="1">
      <x v="1"/>
    </i>
    <i r="1">
      <x v="2"/>
    </i>
    <i r="1">
      <x v="3"/>
    </i>
    <i r="1">
      <x v="4"/>
    </i>
    <i>
      <x v="3"/>
    </i>
    <i r="1">
      <x v="1"/>
    </i>
    <i r="1">
      <x v="2"/>
    </i>
    <i r="1">
      <x v="3"/>
    </i>
    <i r="1">
      <x v="4"/>
    </i>
    <i>
      <x v="4"/>
    </i>
    <i r="1">
      <x v="1"/>
    </i>
    <i r="1">
      <x v="3"/>
    </i>
    <i r="1">
      <x v="4"/>
    </i>
    <i t="grand">
      <x/>
    </i>
  </rowItems>
  <colFields count="1">
    <field x="-2"/>
  </colFields>
  <colItems count="2">
    <i>
      <x/>
    </i>
    <i i="1">
      <x v="1"/>
    </i>
  </colItems>
  <dataFields count="2">
    <dataField name="求和项:应收总服务费（含税）" fld="53" baseField="0" baseItem="0"/>
    <dataField name="计数项:业务类型" fld="31" subtotal="count" baseField="0" baseItem="0"/>
  </dataFields>
  <formats count="11">
    <format dxfId="24">
      <pivotArea type="all" dataOnly="0" outline="0" fieldPosition="0"/>
    </format>
    <format dxfId="25">
      <pivotArea outline="0" collapsedLevelsAreSubtotals="1" fieldPosition="0"/>
    </format>
    <format dxfId="26">
      <pivotArea field="59" type="button" dataOnly="0" labelOnly="1" outline="0" fieldPosition="0"/>
    </format>
    <format dxfId="27">
      <pivotArea dataOnly="0" labelOnly="1" fieldPosition="0">
        <references count="1">
          <reference field="59" count="0"/>
        </references>
      </pivotArea>
    </format>
    <format dxfId="28">
      <pivotArea dataOnly="0" labelOnly="1" grandRow="1" outline="0" fieldPosition="0"/>
    </format>
    <format dxfId="29">
      <pivotArea dataOnly="0" labelOnly="1" fieldPosition="0">
        <references count="2">
          <reference field="1" count="2">
            <x v="1"/>
            <x v="4"/>
          </reference>
          <reference field="59" count="1" selected="0">
            <x v="0"/>
          </reference>
        </references>
      </pivotArea>
    </format>
    <format dxfId="30">
      <pivotArea dataOnly="0" labelOnly="1" fieldPosition="0">
        <references count="2">
          <reference field="1" count="0"/>
          <reference field="59" count="1" selected="0">
            <x v="1"/>
          </reference>
        </references>
      </pivotArea>
    </format>
    <format dxfId="31">
      <pivotArea dataOnly="0" labelOnly="1" fieldPosition="0">
        <references count="2">
          <reference field="1" count="0"/>
          <reference field="59" count="1" selected="0">
            <x v="2"/>
          </reference>
        </references>
      </pivotArea>
    </format>
    <format dxfId="32">
      <pivotArea dataOnly="0" labelOnly="1" fieldPosition="0">
        <references count="2">
          <reference field="1" count="0"/>
          <reference field="59" count="1" selected="0">
            <x v="3"/>
          </reference>
        </references>
      </pivotArea>
    </format>
    <format dxfId="33">
      <pivotArea dataOnly="0" labelOnly="1" fieldPosition="0">
        <references count="2">
          <reference field="1" count="3">
            <x v="1"/>
            <x v="3"/>
            <x v="4"/>
          </reference>
          <reference field="59" count="1" selected="0">
            <x v="4"/>
          </reference>
        </references>
      </pivotArea>
    </format>
    <format dxfId="34">
      <pivotArea dataOnly="0" labelOnly="1" outline="0" fieldPosition="0">
        <references count="1">
          <reference field="4294967294" count="2">
            <x v="0"/>
            <x v="1"/>
          </reference>
        </references>
      </pivotArea>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8" minRefreshableVersion="3" createdVersion="8" useAutoFormatting="1" indent="0" outline="1" outlineData="1" showDrill="1" multipleFieldFilters="0">
  <location ref="A4:D42" firstHeaderRow="0" firstDataRow="1" firstDataCol="1" rowPageCount="1" colPageCount="1"/>
  <pivotFields count="6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2">
        <item x="1"/>
        <item x="3"/>
        <item x="0"/>
        <item x="10"/>
        <item x="12"/>
        <item x="4"/>
        <item x="2"/>
        <item x="9"/>
        <item m="1" x="15"/>
        <item m="1" x="16"/>
        <item m="1" x="30"/>
        <item m="1" x="19"/>
        <item m="1" x="17"/>
        <item m="1" x="24"/>
        <item x="7"/>
        <item m="1" x="14"/>
        <item x="6"/>
        <item x="8"/>
        <item m="1" x="18"/>
        <item m="1" x="20"/>
        <item m="1" x="22"/>
        <item m="1" x="21"/>
        <item m="1" x="23"/>
        <item m="1" x="25"/>
        <item m="1" x="26"/>
        <item m="1" x="27"/>
        <item m="1" x="28"/>
        <item m="1" x="29"/>
        <item x="5"/>
        <item x="11"/>
        <item x="13"/>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dataField="1" showAll="0"/>
    <pivotField showAll="0"/>
    <pivotField showAll="0"/>
    <pivotField showAll="0"/>
    <pivotField axis="axisRow" showAll="0">
      <items count="6">
        <item x="0"/>
        <item x="1"/>
        <item x="3"/>
        <item x="2"/>
        <item x="4"/>
        <item t="default"/>
      </items>
    </pivotField>
    <pivotField dataField="1" showAll="0"/>
    <pivotField showAll="0"/>
    <pivotField showAll="0"/>
    <pivotField showAll="0"/>
    <pivotField showAll="0"/>
    <pivotField showAll="0"/>
  </pivotFields>
  <rowFields count="2">
    <field x="61"/>
    <field x="41"/>
  </rowFields>
  <rowItems count="38">
    <i>
      <x/>
    </i>
    <i r="1">
      <x v="2"/>
    </i>
    <i>
      <x v="1"/>
    </i>
    <i r="1">
      <x/>
    </i>
    <i r="1">
      <x v="1"/>
    </i>
    <i r="1">
      <x v="3"/>
    </i>
    <i r="1">
      <x v="5"/>
    </i>
    <i r="1">
      <x v="6"/>
    </i>
    <i r="1">
      <x v="14"/>
    </i>
    <i r="1">
      <x v="16"/>
    </i>
    <i r="1">
      <x v="17"/>
    </i>
    <i r="1">
      <x v="28"/>
    </i>
    <i r="1">
      <x v="29"/>
    </i>
    <i>
      <x v="2"/>
    </i>
    <i r="1">
      <x v="1"/>
    </i>
    <i r="1">
      <x v="4"/>
    </i>
    <i r="1">
      <x v="7"/>
    </i>
    <i>
      <x v="3"/>
    </i>
    <i r="1">
      <x/>
    </i>
    <i r="1">
      <x v="1"/>
    </i>
    <i r="1">
      <x v="3"/>
    </i>
    <i r="1">
      <x v="5"/>
    </i>
    <i r="1">
      <x v="6"/>
    </i>
    <i r="1">
      <x v="16"/>
    </i>
    <i r="1">
      <x v="17"/>
    </i>
    <i r="1">
      <x v="29"/>
    </i>
    <i>
      <x v="4"/>
    </i>
    <i r="1">
      <x/>
    </i>
    <i r="1">
      <x v="1"/>
    </i>
    <i r="1">
      <x v="3"/>
    </i>
    <i r="1">
      <x v="4"/>
    </i>
    <i r="1">
      <x v="5"/>
    </i>
    <i r="1">
      <x v="6"/>
    </i>
    <i r="1">
      <x v="14"/>
    </i>
    <i r="1">
      <x v="16"/>
    </i>
    <i r="1">
      <x v="17"/>
    </i>
    <i r="1">
      <x v="29"/>
    </i>
    <i t="grand">
      <x/>
    </i>
  </rowItems>
  <colFields count="1">
    <field x="-2"/>
  </colFields>
  <colItems count="3">
    <i>
      <x/>
    </i>
    <i i="1">
      <x v="1"/>
    </i>
    <i i="2">
      <x v="2"/>
    </i>
  </colItems>
  <pageFields count="1">
    <pageField fld="28" item="3"/>
  </pageFields>
  <dataFields count="3">
    <dataField name="求和项:应收总服务费（含税）" fld="52" baseField="0" baseItem="0"/>
    <dataField name="求和项:已收款金额" fld="62" baseField="0" baseItem="0"/>
    <dataField name="求和项:境外所总服务费（含税）" fld="57" baseField="0" baseItem="0"/>
  </dataFields>
  <formats count="31">
    <format dxfId="35">
      <pivotArea outline="0" collapsedLevelsAreSubtotals="1" fieldPosition="0"/>
    </format>
    <format dxfId="36">
      <pivotArea collapsedLevelsAreSubtotals="1" fieldPosition="0">
        <references count="1">
          <reference field="61" count="1">
            <x v="1"/>
          </reference>
        </references>
      </pivotArea>
    </format>
    <format dxfId="37">
      <pivotArea dataOnly="0" labelOnly="1" fieldPosition="0">
        <references count="1">
          <reference field="61" count="1">
            <x v="1"/>
          </reference>
        </references>
      </pivotArea>
    </format>
    <format dxfId="38">
      <pivotArea collapsedLevelsAreSubtotals="1" fieldPosition="0">
        <references count="1">
          <reference field="61" count="1">
            <x v="0"/>
          </reference>
        </references>
      </pivotArea>
    </format>
    <format dxfId="39">
      <pivotArea dataOnly="0" labelOnly="1" fieldPosition="0">
        <references count="1">
          <reference field="61" count="1">
            <x v="0"/>
          </reference>
        </references>
      </pivotArea>
    </format>
    <format dxfId="40">
      <pivotArea grandRow="1" outline="0" collapsedLevelsAreSubtotals="1" fieldPosition="0"/>
    </format>
    <format dxfId="41">
      <pivotArea dataOnly="0" labelOnly="1" grandRow="1" outline="0" fieldPosition="0"/>
    </format>
    <format dxfId="42">
      <pivotArea collapsedLevelsAreSubtotals="1" fieldPosition="0">
        <references count="1">
          <reference field="61" count="1">
            <x v="3"/>
          </reference>
        </references>
      </pivotArea>
    </format>
    <format dxfId="43">
      <pivotArea dataOnly="0" labelOnly="1" fieldPosition="0">
        <references count="1">
          <reference field="61" count="1">
            <x v="3"/>
          </reference>
        </references>
      </pivotArea>
    </format>
    <format dxfId="44">
      <pivotArea collapsedLevelsAreSubtotals="1" fieldPosition="0">
        <references count="1">
          <reference field="61" count="1">
            <x v="4"/>
          </reference>
        </references>
      </pivotArea>
    </format>
    <format dxfId="45">
      <pivotArea dataOnly="0" labelOnly="1" fieldPosition="0">
        <references count="1">
          <reference field="61" count="1">
            <x v="4"/>
          </reference>
        </references>
      </pivotArea>
    </format>
    <format dxfId="46">
      <pivotArea type="all" dataOnly="0" outline="0" fieldPosition="0"/>
    </format>
    <format dxfId="47">
      <pivotArea collapsedLevelsAreSubtotals="1" fieldPosition="0">
        <references count="2">
          <reference field="4294967294" count="1" selected="0">
            <x v="2"/>
          </reference>
          <reference field="61" count="1">
            <x v="1"/>
          </reference>
        </references>
      </pivotArea>
    </format>
    <format dxfId="48">
      <pivotArea collapsedLevelsAreSubtotals="1" fieldPosition="0">
        <references count="3">
          <reference field="4294967294" count="1" selected="0">
            <x v="2"/>
          </reference>
          <reference field="41" count="1">
            <x v="0"/>
          </reference>
          <reference field="61" count="1" selected="0">
            <x v="1"/>
          </reference>
        </references>
      </pivotArea>
    </format>
    <format dxfId="49">
      <pivotArea collapsedLevelsAreSubtotals="1" fieldPosition="0">
        <references count="2">
          <reference field="4294967294" count="1" selected="0">
            <x v="2"/>
          </reference>
          <reference field="61" count="1">
            <x v="3"/>
          </reference>
        </references>
      </pivotArea>
    </format>
    <format dxfId="50">
      <pivotArea collapsedLevelsAreSubtotals="1" fieldPosition="0">
        <references count="3">
          <reference field="4294967294" count="1" selected="0">
            <x v="2"/>
          </reference>
          <reference field="41" count="1">
            <x v="0"/>
          </reference>
          <reference field="61" count="1" selected="0">
            <x v="3"/>
          </reference>
        </references>
      </pivotArea>
    </format>
    <format dxfId="51">
      <pivotArea collapsedLevelsAreSubtotals="1" fieldPosition="0">
        <references count="2">
          <reference field="4294967294" count="1" selected="0">
            <x v="2"/>
          </reference>
          <reference field="61" count="1">
            <x v="4"/>
          </reference>
        </references>
      </pivotArea>
    </format>
    <format dxfId="52">
      <pivotArea collapsedLevelsAreSubtotals="1" fieldPosition="0">
        <references count="3">
          <reference field="4294967294" count="1" selected="0">
            <x v="2"/>
          </reference>
          <reference field="41" count="1">
            <x v="0"/>
          </reference>
          <reference field="61" count="1" selected="0">
            <x v="4"/>
          </reference>
        </references>
      </pivotArea>
    </format>
    <format dxfId="53">
      <pivotArea collapsedLevelsAreSubtotals="1" fieldPosition="0">
        <references count="3">
          <reference field="4294967294" count="1" selected="0">
            <x v="2"/>
          </reference>
          <reference field="41" count="1">
            <x v="1"/>
          </reference>
          <reference field="61" count="1" selected="0">
            <x v="4"/>
          </reference>
        </references>
      </pivotArea>
    </format>
    <format dxfId="54">
      <pivotArea collapsedLevelsAreSubtotals="1" fieldPosition="0">
        <references count="3">
          <reference field="4294967294" count="1" selected="0">
            <x v="1"/>
          </reference>
          <reference field="41" count="1">
            <x v="28"/>
          </reference>
          <reference field="61" count="1" selected="0">
            <x v="1"/>
          </reference>
        </references>
      </pivotArea>
    </format>
    <format dxfId="55">
      <pivotArea type="all" dataOnly="0" outline="0" fieldPosition="0"/>
    </format>
    <format dxfId="56">
      <pivotArea outline="0" collapsedLevelsAreSubtotals="1" fieldPosition="0"/>
    </format>
    <format dxfId="57">
      <pivotArea field="61" type="button" dataOnly="0" labelOnly="1" outline="0" fieldPosition="0"/>
    </format>
    <format dxfId="58">
      <pivotArea dataOnly="0" labelOnly="1" fieldPosition="0">
        <references count="1">
          <reference field="61" count="0"/>
        </references>
      </pivotArea>
    </format>
    <format dxfId="59">
      <pivotArea dataOnly="0" labelOnly="1" grandRow="1" outline="0" fieldPosition="0"/>
    </format>
    <format dxfId="60">
      <pivotArea dataOnly="0" labelOnly="1" fieldPosition="0">
        <references count="2">
          <reference field="41" count="1">
            <x v="2"/>
          </reference>
          <reference field="61" count="1" selected="0">
            <x v="0"/>
          </reference>
        </references>
      </pivotArea>
    </format>
    <format dxfId="61">
      <pivotArea dataOnly="0" labelOnly="1" fieldPosition="0">
        <references count="2">
          <reference field="41" count="10">
            <x v="0"/>
            <x v="1"/>
            <x v="3"/>
            <x v="5"/>
            <x v="6"/>
            <x v="14"/>
            <x v="16"/>
            <x v="17"/>
            <x v="28"/>
            <x v="29"/>
          </reference>
          <reference field="61" count="1" selected="0">
            <x v="1"/>
          </reference>
        </references>
      </pivotArea>
    </format>
    <format dxfId="62">
      <pivotArea dataOnly="0" labelOnly="1" fieldPosition="0">
        <references count="2">
          <reference field="41" count="3">
            <x v="1"/>
            <x v="4"/>
            <x v="7"/>
          </reference>
          <reference field="61" count="1" selected="0">
            <x v="2"/>
          </reference>
        </references>
      </pivotArea>
    </format>
    <format dxfId="63">
      <pivotArea dataOnly="0" labelOnly="1" fieldPosition="0">
        <references count="2">
          <reference field="41" count="8">
            <x v="0"/>
            <x v="1"/>
            <x v="3"/>
            <x v="5"/>
            <x v="6"/>
            <x v="16"/>
            <x v="17"/>
            <x v="29"/>
          </reference>
          <reference field="61" count="1" selected="0">
            <x v="3"/>
          </reference>
        </references>
      </pivotArea>
    </format>
    <format dxfId="64">
      <pivotArea dataOnly="0" labelOnly="1" fieldPosition="0">
        <references count="2">
          <reference field="41" count="10">
            <x v="0"/>
            <x v="1"/>
            <x v="3"/>
            <x v="4"/>
            <x v="5"/>
            <x v="6"/>
            <x v="14"/>
            <x v="16"/>
            <x v="17"/>
            <x v="29"/>
          </reference>
          <reference field="61" count="1" selected="0">
            <x v="4"/>
          </reference>
        </references>
      </pivotArea>
    </format>
    <format dxfId="65">
      <pivotArea dataOnly="0" labelOnly="1" outline="0" fieldPosition="0">
        <references count="1">
          <reference field="4294967294" count="3">
            <x v="0"/>
            <x v="1"/>
            <x v="2"/>
          </reference>
        </references>
      </pivotArea>
    </format>
  </formats>
  <pivotTableStyleInfo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数据透视表7" cacheId="2" autoFormatId="1" applyNumberFormats="0" applyBorderFormats="0" applyFontFormats="0" applyPatternFormats="0" applyAlignmentFormats="0" applyWidthHeightFormats="1" dataCaption="值" updatedVersion="8" minRefreshableVersion="3" createdVersion="8" useAutoFormatting="1" indent="0" outline="1" outlineData="1" showDrill="1" multipleFieldFilters="0">
  <location ref="A214:B216" firstHeaderRow="1" firstDataRow="1" firstDataCol="1" rowPageCount="2" colPageCount="1"/>
  <pivotFields count="71">
    <pivotField showAll="0"/>
    <pivotField axis="axisPage" multipleItemSelectionAllowed="1" showAll="0">
      <items count="6">
        <item m="1" x="4"/>
        <item h="1" x="1"/>
        <item h="1" x="2"/>
        <item h="1" x="3"/>
        <item x="0"/>
        <item t="default"/>
      </items>
    </pivotField>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7">
        <item x="15"/>
        <item x="18"/>
        <item x="2"/>
        <item x="19"/>
        <item x="10"/>
        <item x="4"/>
        <item x="21"/>
        <item x="5"/>
        <item x="9"/>
        <item x="14"/>
        <item x="23"/>
        <item x="7"/>
        <item x="3"/>
        <item x="20"/>
        <item x="22"/>
        <item x="12"/>
        <item x="13"/>
        <item x="16"/>
        <item x="11"/>
        <item x="6"/>
        <item m="1" x="25"/>
        <item x="17"/>
        <item x="8"/>
        <item x="1"/>
        <item x="0"/>
        <item m="1" x="2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Page"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21"/>
  </rowFields>
  <rowItems count="2">
    <i>
      <x v="24"/>
    </i>
    <i t="grand">
      <x/>
    </i>
  </rowItems>
  <colItems count="1">
    <i/>
  </colItems>
  <pageFields count="2">
    <pageField fld="1"/>
    <pageField fld="59" item="3"/>
  </pageFields>
  <dataFields count="1">
    <dataField name="求和项:应收总服务费（含税）" fld="53" baseField="0" baseItem="0" numFmtId="43"/>
  </dataFields>
  <formats count="7">
    <format dxfId="66">
      <pivotArea outline="0" collapsedLevelsAreSubtotals="1" fieldPosition="0">
        <references count="1">
          <reference field="4294967294" count="1" selected="0">
            <x v="0"/>
          </reference>
        </references>
      </pivotArea>
    </format>
    <format dxfId="67">
      <pivotArea type="all" dataOnly="0" outline="0" fieldPosition="0"/>
    </format>
    <format dxfId="68">
      <pivotArea outline="0" collapsedLevelsAreSubtotals="1" fieldPosition="0"/>
    </format>
    <format dxfId="69">
      <pivotArea field="21" type="button" dataOnly="0" labelOnly="1" outline="0" fieldPosition="0"/>
    </format>
    <format dxfId="70">
      <pivotArea dataOnly="0" labelOnly="1" fieldPosition="0">
        <references count="1">
          <reference field="21" count="2">
            <x v="20"/>
            <x v="24"/>
          </reference>
        </references>
      </pivotArea>
    </format>
    <format dxfId="71">
      <pivotArea dataOnly="0" labelOnly="1" grandRow="1" outline="0" fieldPosition="0"/>
    </format>
    <format dxfId="72">
      <pivotArea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数据透视表6" cacheId="2" autoFormatId="1" applyNumberFormats="0" applyBorderFormats="0" applyFontFormats="0" applyPatternFormats="0" applyAlignmentFormats="0" applyWidthHeightFormats="1" dataCaption="值" updatedVersion="8" minRefreshableVersion="3" createdVersion="8" useAutoFormatting="1" indent="0" outline="1" outlineData="1" showDrill="1" multipleFieldFilters="0">
  <location ref="E77:F89" firstHeaderRow="1" firstDataRow="1" firstDataCol="1" rowPageCount="2" colPageCount="1"/>
  <pivotFields count="71">
    <pivotField showAll="0"/>
    <pivotField axis="axisPage" multipleItemSelectionAllowed="1" showAll="0">
      <items count="6">
        <item m="1" x="4"/>
        <item x="1"/>
        <item x="2"/>
        <item h="1" x="3"/>
        <item h="1" x="0"/>
        <item t="default"/>
      </items>
    </pivotField>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7">
        <item x="15"/>
        <item x="18"/>
        <item x="2"/>
        <item x="19"/>
        <item x="10"/>
        <item x="4"/>
        <item x="21"/>
        <item x="5"/>
        <item x="9"/>
        <item x="14"/>
        <item x="23"/>
        <item x="7"/>
        <item x="3"/>
        <item x="20"/>
        <item x="22"/>
        <item x="12"/>
        <item x="13"/>
        <item x="16"/>
        <item x="11"/>
        <item x="6"/>
        <item m="1" x="25"/>
        <item x="17"/>
        <item x="8"/>
        <item x="1"/>
        <item x="0"/>
        <item m="1" x="2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Page"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21"/>
  </rowFields>
  <rowItems count="12">
    <i>
      <x v="2"/>
    </i>
    <i>
      <x v="4"/>
    </i>
    <i>
      <x v="7"/>
    </i>
    <i>
      <x v="8"/>
    </i>
    <i>
      <x v="11"/>
    </i>
    <i>
      <x v="12"/>
    </i>
    <i>
      <x v="18"/>
    </i>
    <i>
      <x v="19"/>
    </i>
    <i>
      <x v="21"/>
    </i>
    <i>
      <x v="22"/>
    </i>
    <i>
      <x v="23"/>
    </i>
    <i t="grand">
      <x/>
    </i>
  </rowItems>
  <colItems count="1">
    <i/>
  </colItems>
  <pageFields count="2">
    <pageField fld="1"/>
    <pageField fld="59" item="3"/>
  </pageFields>
  <dataFields count="1">
    <dataField name="求和项:应收总服务费（含税）" fld="53" baseField="0" baseItem="0" numFmtId="43"/>
  </dataFields>
  <formats count="7">
    <format dxfId="73">
      <pivotArea outline="0" collapsedLevelsAreSubtotals="1" fieldPosition="0">
        <references count="1">
          <reference field="4294967294" count="1" selected="0">
            <x v="0"/>
          </reference>
        </references>
      </pivotArea>
    </format>
    <format dxfId="74">
      <pivotArea type="all" dataOnly="0" outline="0" fieldPosition="0"/>
    </format>
    <format dxfId="75">
      <pivotArea outline="0" collapsedLevelsAreSubtotals="1" fieldPosition="0"/>
    </format>
    <format dxfId="76">
      <pivotArea field="21" type="button" dataOnly="0" labelOnly="1" outline="0" fieldPosition="0"/>
    </format>
    <format dxfId="77">
      <pivotArea dataOnly="0" labelOnly="1" fieldPosition="0">
        <references count="1">
          <reference field="21" count="12">
            <x v="2"/>
            <x v="4"/>
            <x v="7"/>
            <x v="8"/>
            <x v="11"/>
            <x v="12"/>
            <x v="18"/>
            <x v="19"/>
            <x v="21"/>
            <x v="22"/>
            <x v="23"/>
            <x v="24"/>
          </reference>
        </references>
      </pivotArea>
    </format>
    <format dxfId="78">
      <pivotArea dataOnly="0" labelOnly="1" grandRow="1" outline="0" fieldPosition="0"/>
    </format>
    <format dxfId="79">
      <pivotArea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数据透视表4" cacheId="1" autoFormatId="1" applyNumberFormats="0" applyBorderFormats="0" applyFontFormats="0" applyPatternFormats="0" applyAlignmentFormats="0" applyWidthHeightFormats="1" dataCaption="值" updatedVersion="8" minRefreshableVersion="3" createdVersion="8" useAutoFormatting="1" indent="0" outline="1" outlineData="1" showDrill="1" multipleFieldFilters="0">
  <location ref="H4:K42" firstHeaderRow="0" firstDataRow="1" firstDataCol="1" rowPageCount="1" colPageCount="1"/>
  <pivotFields count="6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1">
        <item m="1" x="18"/>
        <item m="1" x="21"/>
        <item x="12"/>
        <item x="1"/>
        <item x="11"/>
        <item m="1" x="19"/>
        <item x="6"/>
        <item m="1" x="15"/>
        <item m="1" x="25"/>
        <item m="1" x="29"/>
        <item x="8"/>
        <item x="3"/>
        <item m="1" x="28"/>
        <item m="1" x="22"/>
        <item m="1" x="17"/>
        <item m="1" x="27"/>
        <item m="1" x="26"/>
        <item x="9"/>
        <item m="1" x="20"/>
        <item x="5"/>
        <item x="4"/>
        <item m="1" x="16"/>
        <item x="7"/>
        <item m="1" x="23"/>
        <item m="1" x="24"/>
        <item x="0"/>
        <item x="13"/>
        <item m="1" x="14"/>
        <item x="2"/>
        <item x="10"/>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dataField="1" showAll="0"/>
    <pivotField axis="axisRow" showAll="0">
      <items count="6">
        <item x="0"/>
        <item x="1"/>
        <item x="4"/>
        <item x="2"/>
        <item x="3"/>
        <item t="default"/>
      </items>
    </pivotField>
    <pivotField showAll="0"/>
    <pivotField showAll="0"/>
    <pivotField showAll="0"/>
    <pivotField dataField="1" showAll="0"/>
    <pivotField showAll="0"/>
    <pivotField showAll="0"/>
    <pivotField showAll="0"/>
    <pivotField showAll="0"/>
    <pivotField showAll="0"/>
  </pivotFields>
  <rowFields count="2">
    <field x="58"/>
    <field x="41"/>
  </rowFields>
  <rowItems count="38">
    <i>
      <x/>
    </i>
    <i r="1">
      <x v="3"/>
    </i>
    <i r="1">
      <x v="25"/>
    </i>
    <i>
      <x v="1"/>
    </i>
    <i r="1">
      <x v="3"/>
    </i>
    <i r="1">
      <x v="4"/>
    </i>
    <i r="1">
      <x v="6"/>
    </i>
    <i r="1">
      <x v="10"/>
    </i>
    <i r="1">
      <x v="11"/>
    </i>
    <i r="1">
      <x v="19"/>
    </i>
    <i r="1">
      <x v="20"/>
    </i>
    <i r="1">
      <x v="22"/>
    </i>
    <i r="1">
      <x v="28"/>
    </i>
    <i r="1">
      <x v="29"/>
    </i>
    <i>
      <x v="2"/>
    </i>
    <i r="1">
      <x v="11"/>
    </i>
    <i>
      <x v="3"/>
    </i>
    <i r="1">
      <x v="3"/>
    </i>
    <i r="1">
      <x v="4"/>
    </i>
    <i r="1">
      <x v="6"/>
    </i>
    <i r="1">
      <x v="10"/>
    </i>
    <i r="1">
      <x v="11"/>
    </i>
    <i r="1">
      <x v="20"/>
    </i>
    <i r="1">
      <x v="28"/>
    </i>
    <i r="1">
      <x v="29"/>
    </i>
    <i>
      <x v="4"/>
    </i>
    <i r="1">
      <x v="2"/>
    </i>
    <i r="1">
      <x v="3"/>
    </i>
    <i r="1">
      <x v="4"/>
    </i>
    <i r="1">
      <x v="6"/>
    </i>
    <i r="1">
      <x v="10"/>
    </i>
    <i r="1">
      <x v="11"/>
    </i>
    <i r="1">
      <x v="17"/>
    </i>
    <i r="1">
      <x v="20"/>
    </i>
    <i r="1">
      <x v="22"/>
    </i>
    <i r="1">
      <x v="28"/>
    </i>
    <i r="1">
      <x v="29"/>
    </i>
    <i t="grand">
      <x/>
    </i>
  </rowItems>
  <colFields count="1">
    <field x="-2"/>
  </colFields>
  <colItems count="3">
    <i>
      <x/>
    </i>
    <i i="1">
      <x v="1"/>
    </i>
    <i i="2">
      <x v="2"/>
    </i>
  </colItems>
  <pageFields count="1">
    <pageField fld="28" item="3"/>
  </pageFields>
  <dataFields count="3">
    <dataField name="求和项:应收总服务费（含税）" fld="52" baseField="0" baseItem="0"/>
    <dataField name="求和项:已收款金额" fld="62" baseField="0" baseItem="0"/>
    <dataField name="求和项:境外所总服务费（含税）" fld="57" baseField="0" baseItem="0"/>
  </dataFields>
  <formats count="22">
    <format dxfId="80">
      <pivotArea outline="0" collapsedLevelsAreSubtotals="1" fieldPosition="0"/>
    </format>
    <format dxfId="81">
      <pivotArea collapsedLevelsAreSubtotals="1" fieldPosition="0">
        <references count="1">
          <reference field="58" count="1">
            <x v="1"/>
          </reference>
        </references>
      </pivotArea>
    </format>
    <format dxfId="82">
      <pivotArea dataOnly="0" labelOnly="1" fieldPosition="0">
        <references count="1">
          <reference field="58" count="1">
            <x v="1"/>
          </reference>
        </references>
      </pivotArea>
    </format>
    <format dxfId="83">
      <pivotArea grandRow="1" outline="0" collapsedLevelsAreSubtotals="1" fieldPosition="0"/>
    </format>
    <format dxfId="84">
      <pivotArea dataOnly="0" labelOnly="1" grandRow="1" outline="0" fieldPosition="0"/>
    </format>
    <format dxfId="85">
      <pivotArea collapsedLevelsAreSubtotals="1" fieldPosition="0">
        <references count="1">
          <reference field="58" count="1">
            <x v="3"/>
          </reference>
        </references>
      </pivotArea>
    </format>
    <format dxfId="86">
      <pivotArea dataOnly="0" labelOnly="1" fieldPosition="0">
        <references count="1">
          <reference field="58" count="1">
            <x v="3"/>
          </reference>
        </references>
      </pivotArea>
    </format>
    <format dxfId="87">
      <pivotArea collapsedLevelsAreSubtotals="1" fieldPosition="0">
        <references count="1">
          <reference field="58" count="1">
            <x v="4"/>
          </reference>
        </references>
      </pivotArea>
    </format>
    <format dxfId="88">
      <pivotArea dataOnly="0" labelOnly="1" fieldPosition="0">
        <references count="1">
          <reference field="58" count="1">
            <x v="4"/>
          </reference>
        </references>
      </pivotArea>
    </format>
    <format dxfId="89">
      <pivotArea collapsedLevelsAreSubtotals="1" fieldPosition="0">
        <references count="1">
          <reference field="58" count="1">
            <x v="0"/>
          </reference>
        </references>
      </pivotArea>
    </format>
    <format dxfId="90">
      <pivotArea dataOnly="0" labelOnly="1" fieldPosition="0">
        <references count="1">
          <reference field="58" count="1">
            <x v="0"/>
          </reference>
        </references>
      </pivotArea>
    </format>
    <format dxfId="91">
      <pivotArea type="all" dataOnly="0" outline="0" fieldPosition="0"/>
    </format>
    <format dxfId="92">
      <pivotArea outline="0" collapsedLevelsAreSubtotals="1" fieldPosition="0"/>
    </format>
    <format dxfId="93">
      <pivotArea field="58" type="button" dataOnly="0" labelOnly="1" outline="0" fieldPosition="0"/>
    </format>
    <format dxfId="94">
      <pivotArea dataOnly="0" labelOnly="1" fieldPosition="0">
        <references count="1">
          <reference field="58" count="0"/>
        </references>
      </pivotArea>
    </format>
    <format dxfId="95">
      <pivotArea dataOnly="0" labelOnly="1" grandRow="1" outline="0" fieldPosition="0"/>
    </format>
    <format dxfId="96">
      <pivotArea dataOnly="0" labelOnly="1" fieldPosition="0">
        <references count="2">
          <reference field="41" count="2">
            <x v="3"/>
            <x v="25"/>
          </reference>
          <reference field="58" count="1" selected="0">
            <x v="0"/>
          </reference>
        </references>
      </pivotArea>
    </format>
    <format dxfId="97">
      <pivotArea dataOnly="0" labelOnly="1" fieldPosition="0">
        <references count="2">
          <reference field="41" count="10">
            <x v="3"/>
            <x v="4"/>
            <x v="6"/>
            <x v="10"/>
            <x v="11"/>
            <x v="19"/>
            <x v="20"/>
            <x v="22"/>
            <x v="28"/>
            <x v="29"/>
          </reference>
          <reference field="58" count="1" selected="0">
            <x v="1"/>
          </reference>
        </references>
      </pivotArea>
    </format>
    <format dxfId="98">
      <pivotArea dataOnly="0" labelOnly="1" fieldPosition="0">
        <references count="2">
          <reference field="41" count="1">
            <x v="11"/>
          </reference>
          <reference field="58" count="1" selected="0">
            <x v="2"/>
          </reference>
        </references>
      </pivotArea>
    </format>
    <format dxfId="99">
      <pivotArea dataOnly="0" labelOnly="1" fieldPosition="0">
        <references count="2">
          <reference field="41" count="8">
            <x v="3"/>
            <x v="4"/>
            <x v="6"/>
            <x v="10"/>
            <x v="11"/>
            <x v="20"/>
            <x v="28"/>
            <x v="29"/>
          </reference>
          <reference field="58" count="1" selected="0">
            <x v="3"/>
          </reference>
        </references>
      </pivotArea>
    </format>
    <format dxfId="100">
      <pivotArea dataOnly="0" labelOnly="1" fieldPosition="0">
        <references count="2">
          <reference field="41" count="11">
            <x v="2"/>
            <x v="3"/>
            <x v="4"/>
            <x v="6"/>
            <x v="10"/>
            <x v="11"/>
            <x v="17"/>
            <x v="20"/>
            <x v="22"/>
            <x v="28"/>
            <x v="29"/>
          </reference>
          <reference field="58" count="1" selected="0">
            <x v="4"/>
          </reference>
        </references>
      </pivotArea>
    </format>
    <format dxfId="101">
      <pivotArea dataOnly="0" labelOnly="1" outline="0" fieldPosition="0">
        <references count="1">
          <reference field="4294967294" count="3">
            <x v="0"/>
            <x v="1"/>
            <x v="2"/>
          </reference>
        </references>
      </pivotArea>
    </format>
  </formats>
  <pivotTableStyleInfo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l" defTabSz="914400" rtl="0" latinLnBrk="0" hangingPunct="0">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spDef>
    <a:lnDef>
      <a:spPr>
        <a:noFill/>
        <a:ln w="25400" cap="flat">
          <a:solidFill>
            <a:schemeClr val="accent1"/>
          </a:solidFill>
          <a:prstDash val="solid"/>
          <a:round/>
        </a:ln>
        <a:effectLst>
          <a:outerShdw blurRad="38100" dist="25400" dir="5400000" rotWithShape="0">
            <a:srgbClr val="000000">
              <a:alpha val="50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lnDef>
    <a:txDef>
      <a:spPr>
        <a:noFill/>
        <a:ln w="12700" cap="flat">
          <a:noFill/>
          <a:miter lim="400000"/>
        </a:ln>
      </a:spPr>
      <a:bodyPr rot="0" spcFirstLastPara="1" vertOverflow="overflow" horzOverflow="overflow" vert="horz" wrap="square" lIns="50800" tIns="50800" rIns="50800" bIns="50800" numCol="1" spcCol="38100" rtlCol="0" anchor="t">
        <a:spAutoFit/>
      </a:bodyPr>
      <a:lstStyle>
        <a:defPPr marL="0" marR="0" indent="0" algn="l" defTabSz="914400" rtl="0" latinLnBrk="0" hangingPunct="0">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latinLnBrk="1" hangingPunct="0">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txDef>
  </a:objectDefaults>
</a:theme>
</file>

<file path=xl/worksheets/_rels/sheet1.xml.rels><?xml version="1.0" encoding="UTF-8" standalone="yes"?>
<Relationships xmlns="http://schemas.openxmlformats.org/package/2006/relationships"><Relationship Id="rId9" Type="http://schemas.openxmlformats.org/officeDocument/2006/relationships/pivotTable" Target="../pivotTables/pivotTable9.xml"/><Relationship Id="rId8" Type="http://schemas.openxmlformats.org/officeDocument/2006/relationships/pivotTable" Target="../pivotTables/pivotTable8.xml"/><Relationship Id="rId7" Type="http://schemas.openxmlformats.org/officeDocument/2006/relationships/pivotTable" Target="../pivotTables/pivotTable7.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3" Type="http://schemas.openxmlformats.org/officeDocument/2006/relationships/pivotTable" Target="../pivotTables/pivotTable3.xml"/><Relationship Id="rId2" Type="http://schemas.openxmlformats.org/officeDocument/2006/relationships/pivotTable" Target="../pivotTables/pivotTable2.xml"/><Relationship Id="rId10" Type="http://schemas.openxmlformats.org/officeDocument/2006/relationships/pivotTable" Target="../pivotTables/pivotTable10.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9" Type="http://schemas.openxmlformats.org/officeDocument/2006/relationships/hyperlink" Target="mailto:meikhum.lee@nabors.com" TargetMode="External"/><Relationship Id="rId8" Type="http://schemas.openxmlformats.org/officeDocument/2006/relationships/hyperlink" Target="mailto:margret.lasong@crowe.my" TargetMode="External"/><Relationship Id="rId7" Type="http://schemas.openxmlformats.org/officeDocument/2006/relationships/hyperlink" Target="mailto:Daniel.murphy@crowe.ie" TargetMode="External"/><Relationship Id="rId61" Type="http://schemas.openxmlformats.org/officeDocument/2006/relationships/hyperlink" Target="mailto:kptan@alphafertilitycentre.com" TargetMode="External"/><Relationship Id="rId60" Type="http://schemas.openxmlformats.org/officeDocument/2006/relationships/hyperlink" Target="mailto:kwiha.an@crowe-akh.jp" TargetMode="External"/><Relationship Id="rId6" Type="http://schemas.openxmlformats.org/officeDocument/2006/relationships/hyperlink" Target="mailto:hs.woo@hanulac.co.kr" TargetMode="External"/><Relationship Id="rId59" Type="http://schemas.openxmlformats.org/officeDocument/2006/relationships/hyperlink" Target="mailto:raluca.ghiciusca@crowe.ro" TargetMode="External"/><Relationship Id="rId58" Type="http://schemas.openxmlformats.org/officeDocument/2006/relationships/hyperlink" Target="mailto:beau.schwegman@crowe.com" TargetMode="External"/><Relationship Id="rId57" Type="http://schemas.openxmlformats.org/officeDocument/2006/relationships/hyperlink" Target="mailto:kitseong.chin@crowe.my" TargetMode="External"/><Relationship Id="rId56" Type="http://schemas.openxmlformats.org/officeDocument/2006/relationships/hyperlink" Target="mailto:rochelle.morgan@anagenix.com" TargetMode="External"/><Relationship Id="rId55" Type="http://schemas.openxmlformats.org/officeDocument/2006/relationships/hyperlink" Target="mailto:Mike.Brunner@findex.co.nz+64272740529" TargetMode="External"/><Relationship Id="rId54" Type="http://schemas.openxmlformats.org/officeDocument/2006/relationships/hyperlink" Target="mailto:Rebeccaz@citicseram.com" TargetMode="External"/><Relationship Id="rId53" Type="http://schemas.openxmlformats.org/officeDocument/2006/relationships/hyperlink" Target="mailto:akiqur.rahman@crowe.co.uk" TargetMode="External"/><Relationship Id="rId52" Type="http://schemas.openxmlformats.org/officeDocument/2006/relationships/hyperlink" Target="mailto:mike.varney@crowe.com+12166237500" TargetMode="External"/><Relationship Id="rId51" Type="http://schemas.openxmlformats.org/officeDocument/2006/relationships/hyperlink" Target="mailto:international.liaison@crowe.hk+85228946835" TargetMode="External"/><Relationship Id="rId50" Type="http://schemas.openxmlformats.org/officeDocument/2006/relationships/hyperlink" Target="mailto:hoffmann@crowe-bpg.de+492151508464" TargetMode="External"/><Relationship Id="rId5" Type="http://schemas.openxmlformats.org/officeDocument/2006/relationships/hyperlink" Target="mailto:brian.hochberg@crowe.com" TargetMode="External"/><Relationship Id="rId49" Type="http://schemas.openxmlformats.org/officeDocument/2006/relationships/hyperlink" Target="mailto:emma.reynolds@crowe.co.uk+447467489298" TargetMode="External"/><Relationship Id="rId48" Type="http://schemas.openxmlformats.org/officeDocument/2006/relationships/hyperlink" Target="mailto:laurence.field@crowe.co.uk+442078427100" TargetMode="External"/><Relationship Id="rId47" Type="http://schemas.openxmlformats.org/officeDocument/2006/relationships/hyperlink" Target="mailto:bill.brewer@crowe.com+12163165985" TargetMode="External"/><Relationship Id="rId46" Type="http://schemas.openxmlformats.org/officeDocument/2006/relationships/hyperlink" Target="mailto:Daniela.Jarosova@crowe.co.uk+44%20(0)%207586%20060%20531" TargetMode="External"/><Relationship Id="rId45" Type="http://schemas.openxmlformats.org/officeDocument/2006/relationships/hyperlink" Target="mailto:Derek.Grimm@crowe.com317.208.2421" TargetMode="External"/><Relationship Id="rId44" Type="http://schemas.openxmlformats.org/officeDocument/2006/relationships/hyperlink" Target="mailto:mark.fowkes@crowe.co.uk" TargetMode="External"/><Relationship Id="rId43" Type="http://schemas.openxmlformats.org/officeDocument/2006/relationships/hyperlink" Target="mailto:mike.varney@crowe.com" TargetMode="External"/><Relationship Id="rId42" Type="http://schemas.openxmlformats.org/officeDocument/2006/relationships/hyperlink" Target="mailto:rafal.murzynski@crowe.pl" TargetMode="External"/><Relationship Id="rId41" Type="http://schemas.openxmlformats.org/officeDocument/2006/relationships/hyperlink" Target="mailto:szymon.lipinski@crowe.pl" TargetMode="External"/><Relationship Id="rId40" Type="http://schemas.openxmlformats.org/officeDocument/2006/relationships/hyperlink" Target="mailto:travis.ward@crowe.com" TargetMode="External"/><Relationship Id="rId4" Type="http://schemas.openxmlformats.org/officeDocument/2006/relationships/hyperlink" Target="mailto:laurence.field@crowe.co.uk" TargetMode="External"/><Relationship Id="rId39" Type="http://schemas.openxmlformats.org/officeDocument/2006/relationships/hyperlink" Target="mailto:oaadla@gmail.com" TargetMode="External"/><Relationship Id="rId38" Type="http://schemas.openxmlformats.org/officeDocument/2006/relationships/hyperlink" Target="mailto:Anthony.Patrk@crowe.com.au+61415906680" TargetMode="External"/><Relationship Id="rId37" Type="http://schemas.openxmlformats.org/officeDocument/2006/relationships/hyperlink" Target="mailto:bmartinez@wegofurther.com" TargetMode="External"/><Relationship Id="rId36" Type="http://schemas.openxmlformats.org/officeDocument/2006/relationships/hyperlink" Target="mailto:wujinwen@gf.com.cn" TargetMode="External"/><Relationship Id="rId35" Type="http://schemas.openxmlformats.org/officeDocument/2006/relationships/hyperlink" Target="mailto:zwang@rocketsoftware.com" TargetMode="External"/><Relationship Id="rId34" Type="http://schemas.openxmlformats.org/officeDocument/2006/relationships/hyperlink" Target="mailto:dwearne@wwfint.org" TargetMode="External"/><Relationship Id="rId33" Type="http://schemas.openxmlformats.org/officeDocument/2006/relationships/hyperlink" Target="mailto:RachelLillens.Lee@amdocs.com" TargetMode="External"/><Relationship Id="rId32" Type="http://schemas.openxmlformats.org/officeDocument/2006/relationships/hyperlink" Target="mailto:bpo3@crowe.kr" TargetMode="External"/><Relationship Id="rId31" Type="http://schemas.openxmlformats.org/officeDocument/2006/relationships/hyperlink" Target="mailto:Feifei.Liu@linde.com" TargetMode="External"/><Relationship Id="rId30" Type="http://schemas.openxmlformats.org/officeDocument/2006/relationships/hyperlink" Target="mailto:Mark.Sisson@crowe.co.uk" TargetMode="External"/><Relationship Id="rId3" Type="http://schemas.openxmlformats.org/officeDocument/2006/relationships/hyperlink" Target="mailto:inortes@wegofurther.com" TargetMode="External"/><Relationship Id="rId29" Type="http://schemas.openxmlformats.org/officeDocument/2006/relationships/hyperlink" Target="mailto:guy.biggin@crowe.co.uk+44%20(0)%201242%20240324" TargetMode="External"/><Relationship Id="rId28" Type="http://schemas.openxmlformats.org/officeDocument/2006/relationships/hyperlink" Target="mailto:Nicky.Whitehead@crowe.co.uk" TargetMode="External"/><Relationship Id="rId27" Type="http://schemas.openxmlformats.org/officeDocument/2006/relationships/hyperlink" Target="mailto:alvis.ong@crowe.my" TargetMode="External"/><Relationship Id="rId26" Type="http://schemas.openxmlformats.org/officeDocument/2006/relationships/hyperlink" Target="mailto:marcus.pua@crowe.my" TargetMode="External"/><Relationship Id="rId25" Type="http://schemas.openxmlformats.org/officeDocument/2006/relationships/hyperlink" Target="mailto:bs.lee@hanulac.co.kr" TargetMode="External"/><Relationship Id="rId24" Type="http://schemas.openxmlformats.org/officeDocument/2006/relationships/hyperlink" Target="mailto:Derek.Grimm@crowe.com" TargetMode="External"/><Relationship Id="rId23" Type="http://schemas.openxmlformats.org/officeDocument/2006/relationships/hyperlink" Target="mailto:sh.kang2@hanulac.co.kr" TargetMode="External"/><Relationship Id="rId22" Type="http://schemas.openxmlformats.org/officeDocument/2006/relationships/hyperlink" Target="mailto:j.wegner@crowe-mhl.de" TargetMode="External"/><Relationship Id="rId21" Type="http://schemas.openxmlformats.org/officeDocument/2006/relationships/hyperlink" Target="mailto:agusti.saubi@crowe.es" TargetMode="External"/><Relationship Id="rId20" Type="http://schemas.openxmlformats.org/officeDocument/2006/relationships/hyperlink" Target="mailto:marios.a@crowe.com.cy" TargetMode="External"/><Relationship Id="rId2" Type="http://schemas.openxmlformats.org/officeDocument/2006/relationships/vmlDrawing" Target="../drawings/vmlDrawing1.vml"/><Relationship Id="rId19" Type="http://schemas.openxmlformats.org/officeDocument/2006/relationships/hyperlink" Target="mailto:stanislav.bogdanov@crowe-alfa.ch+41712280928" TargetMode="External"/><Relationship Id="rId18" Type="http://schemas.openxmlformats.org/officeDocument/2006/relationships/hyperlink" Target="mailto:Patrick.Higgins@crowe.com+15023381958" TargetMode="External"/><Relationship Id="rId17" Type="http://schemas.openxmlformats.org/officeDocument/2006/relationships/hyperlink" Target="mailto:dk.kim@hanulac.co.kr" TargetMode="External"/><Relationship Id="rId16" Type="http://schemas.openxmlformats.org/officeDocument/2006/relationships/hyperlink" Target="mailto:g.paschero@crowebompani.it" TargetMode="External"/><Relationship Id="rId15" Type="http://schemas.openxmlformats.org/officeDocument/2006/relationships/hyperlink" Target="mailto:mabeline.wong@crowe.sg" TargetMode="External"/><Relationship Id="rId14" Type="http://schemas.openxmlformats.org/officeDocument/2006/relationships/hyperlink" Target="mailto:hk.moon@hanulac.co.kr" TargetMode="External"/><Relationship Id="rId13" Type="http://schemas.openxmlformats.org/officeDocument/2006/relationships/hyperlink" Target="mailto:Dion.Ferguson@crowe.co.uk" TargetMode="External"/><Relationship Id="rId12" Type="http://schemas.openxmlformats.org/officeDocument/2006/relationships/hyperlink" Target="mailto:jenly.hendrawan@crowe.id" TargetMode="External"/><Relationship Id="rId11" Type="http://schemas.openxmlformats.org/officeDocument/2006/relationships/hyperlink" Target="mailto:joshua.shen@boardroomlimited.com.cn" TargetMode="External"/><Relationship Id="rId10" Type="http://schemas.openxmlformats.org/officeDocument/2006/relationships/hyperlink" Target="mailto:abeeli@union-ag.com" TargetMode="Externa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S254"/>
  <sheetViews>
    <sheetView tabSelected="1" topLeftCell="A133" workbookViewId="0">
      <selection activeCell="A141" sqref="A141:G149"/>
    </sheetView>
  </sheetViews>
  <sheetFormatPr defaultColWidth="9" defaultRowHeight="12.75"/>
  <cols>
    <col min="1" max="1" width="13.141592920354" style="58" customWidth="1"/>
    <col min="2" max="2" width="13.858407079646" style="60" customWidth="1"/>
    <col min="3" max="4" width="15.858407079646" style="60" customWidth="1"/>
    <col min="5" max="5" width="13.141592920354" style="60" customWidth="1"/>
    <col min="6" max="6" width="14" style="60" customWidth="1"/>
    <col min="7" max="7" width="19.283185840708" style="60" customWidth="1"/>
    <col min="8" max="9" width="13.141592920354" style="58" customWidth="1"/>
    <col min="10" max="10" width="15.283185840708" style="58" customWidth="1"/>
    <col min="11" max="11" width="15.858407079646" style="58" customWidth="1"/>
    <col min="12" max="12" width="14.4247787610619" style="58" customWidth="1"/>
    <col min="13" max="13" width="13.141592920354" style="58" customWidth="1"/>
    <col min="14" max="14" width="15.858407079646" style="58" customWidth="1"/>
    <col min="15" max="15" width="8.42477876106195" style="58" customWidth="1"/>
    <col min="16" max="17" width="15.141592920354" style="58" customWidth="1"/>
    <col min="18" max="18" width="15.283185840708" style="58" customWidth="1"/>
    <col min="19" max="19" width="15.858407079646" style="58" customWidth="1"/>
    <col min="20" max="20" width="11.283185840708" style="58" customWidth="1"/>
    <col min="21" max="16384" width="9" style="58"/>
  </cols>
  <sheetData>
    <row r="1" s="359" customFormat="1" ht="22.35" hidden="1" customHeight="1" spans="1:17">
      <c r="A1" s="360" t="s">
        <v>0</v>
      </c>
      <c r="B1" s="361"/>
      <c r="C1" s="361"/>
      <c r="D1" s="361"/>
      <c r="E1" s="361"/>
      <c r="F1" s="361"/>
      <c r="G1" s="362"/>
      <c r="H1" s="361" t="s">
        <v>1</v>
      </c>
      <c r="I1" s="361"/>
      <c r="J1" s="361"/>
      <c r="K1" s="361"/>
      <c r="L1" s="361"/>
      <c r="N1" s="404" t="s">
        <v>2</v>
      </c>
      <c r="O1" s="405"/>
      <c r="P1" s="405"/>
      <c r="Q1" s="405"/>
    </row>
    <row r="2" ht="16.15" hidden="1" customHeight="1" spans="1:17">
      <c r="A2" s="363" t="s">
        <v>3</v>
      </c>
      <c r="B2" s="363" t="s">
        <v>4</v>
      </c>
      <c r="H2" s="363" t="s">
        <v>3</v>
      </c>
      <c r="I2" s="363" t="s">
        <v>4</v>
      </c>
      <c r="J2" s="60"/>
      <c r="K2" s="406"/>
      <c r="L2" s="406"/>
      <c r="P2" s="60"/>
      <c r="Q2" s="406"/>
    </row>
    <row r="3" hidden="1" spans="3:7">
      <c r="C3" s="58"/>
      <c r="D3" s="58"/>
      <c r="E3" s="58"/>
      <c r="F3" s="58"/>
      <c r="G3" s="58"/>
    </row>
    <row r="4" ht="38.25" hidden="1" spans="1:19">
      <c r="A4" s="364" t="s">
        <v>5</v>
      </c>
      <c r="B4" s="364" t="s">
        <v>6</v>
      </c>
      <c r="C4" s="365" t="s">
        <v>7</v>
      </c>
      <c r="D4" s="366" t="s">
        <v>8</v>
      </c>
      <c r="E4" s="58"/>
      <c r="F4" s="58"/>
      <c r="G4" s="367"/>
      <c r="H4" s="364" t="s">
        <v>5</v>
      </c>
      <c r="I4" s="364" t="s">
        <v>6</v>
      </c>
      <c r="J4" s="365" t="s">
        <v>7</v>
      </c>
      <c r="K4" s="366" t="s">
        <v>8</v>
      </c>
      <c r="N4" s="364" t="s">
        <v>5</v>
      </c>
      <c r="O4" s="364" t="s">
        <v>9</v>
      </c>
      <c r="P4" s="365" t="s">
        <v>10</v>
      </c>
      <c r="Q4" s="365" t="s">
        <v>11</v>
      </c>
      <c r="R4" s="365" t="s">
        <v>6</v>
      </c>
      <c r="S4" s="366" t="s">
        <v>8</v>
      </c>
    </row>
    <row r="5" ht="13.1" hidden="1" spans="1:19">
      <c r="A5" s="368">
        <v>2022</v>
      </c>
      <c r="B5" s="369">
        <v>50880</v>
      </c>
      <c r="C5" s="370">
        <v>50880</v>
      </c>
      <c r="D5" s="371"/>
      <c r="E5" s="58"/>
      <c r="F5" s="58"/>
      <c r="G5" s="372"/>
      <c r="H5" s="368">
        <v>2022</v>
      </c>
      <c r="I5" s="369">
        <v>198413.63</v>
      </c>
      <c r="J5" s="370">
        <v>198413.63</v>
      </c>
      <c r="K5" s="371"/>
      <c r="N5" s="407" t="s">
        <v>12</v>
      </c>
      <c r="O5" s="408">
        <v>24</v>
      </c>
      <c r="P5" s="409">
        <v>8808263.2682645</v>
      </c>
      <c r="Q5" s="409">
        <v>9840525.78436037</v>
      </c>
      <c r="R5" s="409"/>
      <c r="S5" s="415"/>
    </row>
    <row r="6" hidden="1" spans="1:19">
      <c r="A6" s="373" t="s">
        <v>13</v>
      </c>
      <c r="B6" s="374">
        <v>50880</v>
      </c>
      <c r="C6" s="375">
        <v>50880</v>
      </c>
      <c r="D6" s="376"/>
      <c r="E6" s="58"/>
      <c r="F6" s="58"/>
      <c r="G6" s="58"/>
      <c r="H6" s="373" t="s">
        <v>14</v>
      </c>
      <c r="I6" s="374">
        <v>147533.63</v>
      </c>
      <c r="J6" s="375">
        <v>147533.63</v>
      </c>
      <c r="K6" s="376"/>
      <c r="N6" s="384" t="s">
        <v>15</v>
      </c>
      <c r="O6" s="374">
        <v>4</v>
      </c>
      <c r="P6" s="375">
        <v>0</v>
      </c>
      <c r="Q6" s="375">
        <v>0</v>
      </c>
      <c r="R6" s="375"/>
      <c r="S6" s="376"/>
    </row>
    <row r="7" ht="13.1" hidden="1" spans="1:19">
      <c r="A7" s="377">
        <v>2023</v>
      </c>
      <c r="B7" s="378">
        <v>7303865.780768</v>
      </c>
      <c r="C7" s="379">
        <v>7304312.6228</v>
      </c>
      <c r="D7" s="380">
        <v>583273.35</v>
      </c>
      <c r="E7" s="58"/>
      <c r="F7" s="58"/>
      <c r="G7" s="381"/>
      <c r="H7" s="373" t="s">
        <v>13</v>
      </c>
      <c r="I7" s="374">
        <v>50880</v>
      </c>
      <c r="J7" s="375">
        <v>50880</v>
      </c>
      <c r="K7" s="376"/>
      <c r="N7" s="384" t="s">
        <v>16</v>
      </c>
      <c r="O7" s="374">
        <v>7</v>
      </c>
      <c r="P7" s="375">
        <v>1531697.4525283</v>
      </c>
      <c r="Q7" s="375">
        <v>1625291.29968</v>
      </c>
      <c r="R7" s="375"/>
      <c r="S7" s="376"/>
    </row>
    <row r="8" ht="13.1" hidden="1" spans="1:19">
      <c r="A8" s="373" t="s">
        <v>14</v>
      </c>
      <c r="B8" s="374">
        <v>683820.347968</v>
      </c>
      <c r="C8" s="375">
        <v>684267.19</v>
      </c>
      <c r="D8" s="382"/>
      <c r="E8" s="58"/>
      <c r="F8" s="58"/>
      <c r="H8" s="377">
        <v>2023</v>
      </c>
      <c r="I8" s="378">
        <v>7156332.150768</v>
      </c>
      <c r="J8" s="379">
        <v>7156778.9928</v>
      </c>
      <c r="K8" s="410">
        <v>583273.35</v>
      </c>
      <c r="N8" s="384" t="s">
        <v>4</v>
      </c>
      <c r="O8" s="374">
        <v>183</v>
      </c>
      <c r="P8" s="375">
        <v>26425414.2232075</v>
      </c>
      <c r="Q8" s="375">
        <v>28354072.906432</v>
      </c>
      <c r="R8" s="375">
        <v>28281856.0183225</v>
      </c>
      <c r="S8" s="376">
        <v>2055677.35</v>
      </c>
    </row>
    <row r="9" hidden="1" spans="1:19">
      <c r="A9" s="373" t="s">
        <v>17</v>
      </c>
      <c r="B9" s="374">
        <v>673110</v>
      </c>
      <c r="C9" s="375">
        <v>673110</v>
      </c>
      <c r="D9" s="376"/>
      <c r="E9" s="58"/>
      <c r="F9" s="58"/>
      <c r="H9" s="373" t="s">
        <v>14</v>
      </c>
      <c r="I9" s="374">
        <v>536286.717968</v>
      </c>
      <c r="J9" s="375">
        <v>536733.56</v>
      </c>
      <c r="K9" s="376"/>
      <c r="N9" s="384" t="s">
        <v>18</v>
      </c>
      <c r="O9" s="374"/>
      <c r="P9" s="375"/>
      <c r="Q9" s="375"/>
      <c r="R9" s="375"/>
      <c r="S9" s="376">
        <v>138240</v>
      </c>
    </row>
    <row r="10" ht="13.1" hidden="1" spans="1:19">
      <c r="A10" s="373" t="s">
        <v>18</v>
      </c>
      <c r="B10" s="374"/>
      <c r="C10" s="375"/>
      <c r="D10" s="376">
        <v>76101.12</v>
      </c>
      <c r="E10" s="58" t="s">
        <v>19</v>
      </c>
      <c r="F10" s="58"/>
      <c r="H10" s="373" t="s">
        <v>20</v>
      </c>
      <c r="I10" s="374">
        <v>296800</v>
      </c>
      <c r="J10" s="375">
        <v>296800</v>
      </c>
      <c r="K10" s="376"/>
      <c r="N10" s="388" t="s">
        <v>21</v>
      </c>
      <c r="O10" s="389">
        <v>218</v>
      </c>
      <c r="P10" s="390">
        <v>36765374.9440003</v>
      </c>
      <c r="Q10" s="390">
        <v>39819889.9904724</v>
      </c>
      <c r="R10" s="390">
        <v>28281856.0183225</v>
      </c>
      <c r="S10" s="391">
        <v>2193917.35</v>
      </c>
    </row>
    <row r="11" hidden="1" spans="1:11">
      <c r="A11" s="373" t="s">
        <v>22</v>
      </c>
      <c r="B11" s="374">
        <v>1307509.5128</v>
      </c>
      <c r="C11" s="375">
        <v>1307509.5128</v>
      </c>
      <c r="D11" s="376"/>
      <c r="E11" s="58"/>
      <c r="F11" s="58"/>
      <c r="H11" s="373" t="s">
        <v>23</v>
      </c>
      <c r="I11" s="374">
        <v>896000</v>
      </c>
      <c r="J11" s="375">
        <v>896000</v>
      </c>
      <c r="K11" s="376"/>
    </row>
    <row r="12" hidden="1" spans="1:11">
      <c r="A12" s="373" t="s">
        <v>24</v>
      </c>
      <c r="B12" s="374">
        <v>21344</v>
      </c>
      <c r="C12" s="375">
        <v>21344</v>
      </c>
      <c r="D12" s="376"/>
      <c r="E12" s="58"/>
      <c r="F12" s="58"/>
      <c r="H12" s="373" t="s">
        <v>25</v>
      </c>
      <c r="I12" s="374">
        <v>1989921.92</v>
      </c>
      <c r="J12" s="375">
        <v>1989921.92</v>
      </c>
      <c r="K12" s="376"/>
    </row>
    <row r="13" hidden="1" spans="1:11">
      <c r="A13" s="373" t="s">
        <v>26</v>
      </c>
      <c r="B13" s="374">
        <v>94480</v>
      </c>
      <c r="C13" s="375">
        <v>94480</v>
      </c>
      <c r="D13" s="376"/>
      <c r="F13" s="58"/>
      <c r="H13" s="373" t="s">
        <v>17</v>
      </c>
      <c r="I13" s="374">
        <v>673110</v>
      </c>
      <c r="J13" s="375">
        <v>673110</v>
      </c>
      <c r="K13" s="376"/>
    </row>
    <row r="14" s="359" customFormat="1" ht="25.5" hidden="1" spans="1:17">
      <c r="A14" s="373" t="s">
        <v>23</v>
      </c>
      <c r="B14" s="374">
        <v>896000</v>
      </c>
      <c r="C14" s="375">
        <v>896000</v>
      </c>
      <c r="D14" s="376"/>
      <c r="F14" s="58"/>
      <c r="G14" s="362"/>
      <c r="H14" s="373" t="s">
        <v>27</v>
      </c>
      <c r="I14" s="374">
        <v>1340880</v>
      </c>
      <c r="J14" s="375">
        <v>1340880</v>
      </c>
      <c r="K14" s="376">
        <v>507172.23</v>
      </c>
      <c r="N14" s="411"/>
      <c r="O14" s="412" t="s">
        <v>28</v>
      </c>
      <c r="P14" s="412" t="s">
        <v>29</v>
      </c>
      <c r="Q14" s="58"/>
    </row>
    <row r="15" hidden="1" spans="1:16">
      <c r="A15" s="373" t="s">
        <v>25</v>
      </c>
      <c r="B15" s="374">
        <v>1989921.92</v>
      </c>
      <c r="C15" s="375">
        <v>1989921.92</v>
      </c>
      <c r="D15" s="376"/>
      <c r="F15" s="58"/>
      <c r="H15" s="373" t="s">
        <v>22</v>
      </c>
      <c r="I15" s="374">
        <v>1307509.5128</v>
      </c>
      <c r="J15" s="375">
        <v>1307509.5128</v>
      </c>
      <c r="K15" s="376"/>
      <c r="N15" s="412" t="s">
        <v>30</v>
      </c>
      <c r="O15" s="413">
        <f>GETPIVOTDATA("计数项:类别",$N$4,"业务是否承接","WON-成功")/(GETPIVOTDATA("计数项:类别",$N$4)-GETPIVOTDATA("计数项:类别",$N$4,"业务是否承接","NA-不适用"))</f>
        <v>0.855140186915888</v>
      </c>
      <c r="P15" s="413">
        <f>GETPIVOTDATA("求和项:总报价",$N$4,"业务是否承接","WON-成功")/GETPIVOTDATA("求和项:总报价",$N$4)</f>
        <v>0.712058042179831</v>
      </c>
    </row>
    <row r="16" ht="25.5" hidden="1" spans="1:17">
      <c r="A16" s="373" t="s">
        <v>27</v>
      </c>
      <c r="B16" s="374">
        <v>1340880</v>
      </c>
      <c r="C16" s="383">
        <v>1340880</v>
      </c>
      <c r="D16" s="376">
        <v>507172.23</v>
      </c>
      <c r="E16" s="58" t="s">
        <v>31</v>
      </c>
      <c r="F16" s="58"/>
      <c r="H16" s="373" t="s">
        <v>26</v>
      </c>
      <c r="I16" s="374">
        <v>94480</v>
      </c>
      <c r="J16" s="375">
        <v>94480</v>
      </c>
      <c r="K16" s="376"/>
      <c r="N16" s="412" t="s">
        <v>32</v>
      </c>
      <c r="O16" s="413">
        <f>GETPIVOTDATA("计数项:类别",$N$4,"业务是否承接","LOST-失败")/(GETPIVOTDATA("计数项:类别",$N$4)-GETPIVOTDATA("计数项:类别",$N$4,"业务是否承接","NA-不适用"))</f>
        <v>0.11214953271028</v>
      </c>
      <c r="P16" s="413">
        <f>GETPIVOTDATA("求和项:总报价",$N$4,"业务是否承接","LOST-失败")/GETPIVOTDATA("求和项:总报价",$N$4)</f>
        <v>0.247125890772548</v>
      </c>
      <c r="Q16" s="60"/>
    </row>
    <row r="17" hidden="1" spans="1:11">
      <c r="A17" s="373" t="s">
        <v>20</v>
      </c>
      <c r="B17" s="374">
        <v>296800</v>
      </c>
      <c r="C17" s="375">
        <v>296800</v>
      </c>
      <c r="D17" s="376"/>
      <c r="E17" s="58"/>
      <c r="F17" s="58"/>
      <c r="H17" s="373" t="s">
        <v>24</v>
      </c>
      <c r="I17" s="374">
        <v>21344</v>
      </c>
      <c r="J17" s="375">
        <v>21344</v>
      </c>
      <c r="K17" s="376"/>
    </row>
    <row r="18" hidden="1" spans="1:11">
      <c r="A18" s="384" t="s">
        <v>18</v>
      </c>
      <c r="B18" s="374">
        <v>306201.632</v>
      </c>
      <c r="C18" s="375"/>
      <c r="D18" s="376">
        <v>53760</v>
      </c>
      <c r="E18" s="58"/>
      <c r="F18" s="58"/>
      <c r="H18" s="373" t="s">
        <v>18</v>
      </c>
      <c r="I18" s="374"/>
      <c r="J18" s="375"/>
      <c r="K18" s="376">
        <v>76101.12</v>
      </c>
    </row>
    <row r="19" hidden="1" spans="1:11">
      <c r="A19" s="373" t="s">
        <v>17</v>
      </c>
      <c r="B19" s="374">
        <v>31589.12</v>
      </c>
      <c r="C19" s="375"/>
      <c r="D19" s="376"/>
      <c r="E19" s="58"/>
      <c r="F19" s="58"/>
      <c r="H19" s="384" t="s">
        <v>18</v>
      </c>
      <c r="I19" s="374"/>
      <c r="J19" s="375"/>
      <c r="K19" s="376"/>
    </row>
    <row r="20" hidden="1" spans="1:11">
      <c r="A20" s="373" t="s">
        <v>33</v>
      </c>
      <c r="B20" s="374">
        <v>82612.512</v>
      </c>
      <c r="C20" s="375"/>
      <c r="D20" s="376"/>
      <c r="E20" s="58"/>
      <c r="F20" s="58"/>
      <c r="H20" s="373" t="s">
        <v>17</v>
      </c>
      <c r="I20" s="374"/>
      <c r="J20" s="375"/>
      <c r="K20" s="376"/>
    </row>
    <row r="21" ht="13.1" hidden="1" spans="1:11">
      <c r="A21" s="373" t="s">
        <v>34</v>
      </c>
      <c r="B21" s="374">
        <v>192000</v>
      </c>
      <c r="C21" s="375"/>
      <c r="D21" s="376">
        <v>53760</v>
      </c>
      <c r="E21" s="58"/>
      <c r="F21" s="58"/>
      <c r="H21" s="377">
        <v>2024</v>
      </c>
      <c r="I21" s="378">
        <v>9964218.6371225</v>
      </c>
      <c r="J21" s="379">
        <v>9862611.6371225</v>
      </c>
      <c r="K21" s="410">
        <v>584160</v>
      </c>
    </row>
    <row r="22" ht="13.1" hidden="1" spans="1:11">
      <c r="A22" s="377">
        <v>2024</v>
      </c>
      <c r="B22" s="378">
        <v>9964218.6371225</v>
      </c>
      <c r="C22" s="379">
        <v>9862611.6371225</v>
      </c>
      <c r="D22" s="380">
        <v>584160</v>
      </c>
      <c r="E22" s="58"/>
      <c r="F22" s="58"/>
      <c r="H22" s="373" t="s">
        <v>14</v>
      </c>
      <c r="I22" s="374">
        <v>203441.97</v>
      </c>
      <c r="J22" s="375">
        <v>203441.97</v>
      </c>
      <c r="K22" s="376"/>
    </row>
    <row r="23" hidden="1" spans="1:11">
      <c r="A23" s="373" t="s">
        <v>14</v>
      </c>
      <c r="B23" s="374">
        <v>203441.97</v>
      </c>
      <c r="C23" s="375">
        <v>203441.97</v>
      </c>
      <c r="D23" s="382"/>
      <c r="E23" s="58"/>
      <c r="F23" s="58"/>
      <c r="H23" s="373" t="s">
        <v>20</v>
      </c>
      <c r="I23" s="374">
        <v>4193259.28</v>
      </c>
      <c r="J23" s="375">
        <v>4091652.28</v>
      </c>
      <c r="K23" s="376"/>
    </row>
    <row r="24" hidden="1" spans="1:11">
      <c r="A24" s="373" t="s">
        <v>17</v>
      </c>
      <c r="B24" s="374">
        <v>986120</v>
      </c>
      <c r="C24" s="375">
        <v>986120</v>
      </c>
      <c r="D24" s="376"/>
      <c r="E24" s="58"/>
      <c r="F24" s="58"/>
      <c r="H24" s="373" t="s">
        <v>23</v>
      </c>
      <c r="I24" s="374">
        <v>110000</v>
      </c>
      <c r="J24" s="375">
        <v>110000</v>
      </c>
      <c r="K24" s="376"/>
    </row>
    <row r="25" hidden="1" spans="1:11">
      <c r="A25" s="373" t="s">
        <v>18</v>
      </c>
      <c r="B25" s="374">
        <v>1168320</v>
      </c>
      <c r="C25" s="375">
        <v>1168320</v>
      </c>
      <c r="D25" s="376">
        <v>584160</v>
      </c>
      <c r="E25" s="58"/>
      <c r="F25" s="58"/>
      <c r="H25" s="373" t="s">
        <v>25</v>
      </c>
      <c r="I25" s="374">
        <v>2121028.5871225</v>
      </c>
      <c r="J25" s="375">
        <v>2121028.5871225</v>
      </c>
      <c r="K25" s="376"/>
    </row>
    <row r="26" hidden="1" spans="1:11">
      <c r="A26" s="373" t="s">
        <v>22</v>
      </c>
      <c r="B26" s="374">
        <v>1160704.8</v>
      </c>
      <c r="C26" s="375">
        <v>1160704.8</v>
      </c>
      <c r="D26" s="376"/>
      <c r="E26" s="58"/>
      <c r="F26" s="58"/>
      <c r="H26" s="373" t="s">
        <v>17</v>
      </c>
      <c r="I26" s="374">
        <v>986120</v>
      </c>
      <c r="J26" s="375">
        <v>986120</v>
      </c>
      <c r="K26" s="376"/>
    </row>
    <row r="27" hidden="1" spans="1:11">
      <c r="A27" s="373" t="s">
        <v>24</v>
      </c>
      <c r="B27" s="374">
        <v>21344</v>
      </c>
      <c r="C27" s="375">
        <v>21344</v>
      </c>
      <c r="D27" s="376"/>
      <c r="E27" s="58"/>
      <c r="F27" s="58"/>
      <c r="G27" s="385"/>
      <c r="H27" s="373" t="s">
        <v>22</v>
      </c>
      <c r="I27" s="374">
        <v>1160704.8</v>
      </c>
      <c r="J27" s="375">
        <v>1160704.8</v>
      </c>
      <c r="K27" s="376"/>
    </row>
    <row r="28" hidden="1" spans="1:11">
      <c r="A28" s="373" t="s">
        <v>23</v>
      </c>
      <c r="B28" s="374">
        <v>110000</v>
      </c>
      <c r="C28" s="375">
        <v>110000</v>
      </c>
      <c r="D28" s="376"/>
      <c r="E28" s="58"/>
      <c r="F28" s="58"/>
      <c r="H28" s="373" t="s">
        <v>24</v>
      </c>
      <c r="I28" s="374">
        <v>21344</v>
      </c>
      <c r="J28" s="375">
        <v>21344</v>
      </c>
      <c r="K28" s="376"/>
    </row>
    <row r="29" hidden="1" spans="1:11">
      <c r="A29" s="373" t="s">
        <v>25</v>
      </c>
      <c r="B29" s="374">
        <v>2121028.5871225</v>
      </c>
      <c r="C29" s="375">
        <v>2121028.5871225</v>
      </c>
      <c r="D29" s="376"/>
      <c r="E29" s="58"/>
      <c r="F29" s="58"/>
      <c r="G29" s="386"/>
      <c r="H29" s="373" t="s">
        <v>18</v>
      </c>
      <c r="I29" s="374">
        <v>1168320</v>
      </c>
      <c r="J29" s="375">
        <v>1168320</v>
      </c>
      <c r="K29" s="376">
        <v>584160</v>
      </c>
    </row>
    <row r="30" ht="13.1" hidden="1" spans="1:11">
      <c r="A30" s="373" t="s">
        <v>20</v>
      </c>
      <c r="B30" s="374">
        <v>4193259.28</v>
      </c>
      <c r="C30" s="375">
        <v>4091652.28</v>
      </c>
      <c r="D30" s="376"/>
      <c r="E30" s="58"/>
      <c r="F30" s="58"/>
      <c r="G30" s="386"/>
      <c r="H30" s="377">
        <v>2025</v>
      </c>
      <c r="I30" s="378">
        <v>10962891.600432</v>
      </c>
      <c r="J30" s="379">
        <v>6039508.428432</v>
      </c>
      <c r="K30" s="410">
        <v>888244</v>
      </c>
    </row>
    <row r="31" ht="13.1" hidden="1" spans="1:11">
      <c r="A31" s="377">
        <v>2025</v>
      </c>
      <c r="B31" s="378">
        <v>10656689.968432</v>
      </c>
      <c r="C31" s="379">
        <v>6039508.428432</v>
      </c>
      <c r="D31" s="380">
        <v>834484</v>
      </c>
      <c r="E31" s="58"/>
      <c r="F31" s="58"/>
      <c r="G31" s="387"/>
      <c r="H31" s="373" t="s">
        <v>33</v>
      </c>
      <c r="I31" s="374">
        <v>91072.512</v>
      </c>
      <c r="J31" s="375"/>
      <c r="K31" s="376"/>
    </row>
    <row r="32" hidden="1" spans="1:11">
      <c r="A32" s="373" t="s">
        <v>14</v>
      </c>
      <c r="B32" s="374">
        <v>174850.272432</v>
      </c>
      <c r="C32" s="375">
        <v>111850.272432</v>
      </c>
      <c r="D32" s="382"/>
      <c r="E32" s="58"/>
      <c r="F32" s="58"/>
      <c r="G32" s="386"/>
      <c r="H32" s="373" t="s">
        <v>14</v>
      </c>
      <c r="I32" s="374">
        <v>174850.272432</v>
      </c>
      <c r="J32" s="375">
        <v>111850.272432</v>
      </c>
      <c r="K32" s="376"/>
    </row>
    <row r="33" hidden="1" spans="1:11">
      <c r="A33" s="373" t="s">
        <v>17</v>
      </c>
      <c r="B33" s="374">
        <v>1008353.856</v>
      </c>
      <c r="C33" s="375">
        <v>628675.616</v>
      </c>
      <c r="D33" s="382"/>
      <c r="E33" s="58"/>
      <c r="F33" s="58"/>
      <c r="G33" s="386"/>
      <c r="H33" s="373" t="s">
        <v>20</v>
      </c>
      <c r="I33" s="374">
        <v>4194725.08</v>
      </c>
      <c r="J33" s="375">
        <v>2438371.08</v>
      </c>
      <c r="K33" s="376"/>
    </row>
    <row r="34" hidden="1" spans="1:11">
      <c r="A34" s="373" t="s">
        <v>18</v>
      </c>
      <c r="B34" s="374">
        <v>1425968</v>
      </c>
      <c r="C34" s="375">
        <v>1182968</v>
      </c>
      <c r="D34" s="376">
        <v>834484</v>
      </c>
      <c r="E34" s="58"/>
      <c r="F34" s="58"/>
      <c r="G34" s="386"/>
      <c r="H34" s="373" t="s">
        <v>23</v>
      </c>
      <c r="I34" s="374">
        <v>434000</v>
      </c>
      <c r="J34" s="375">
        <v>434000</v>
      </c>
      <c r="K34" s="376"/>
    </row>
    <row r="35" hidden="1" spans="1:11">
      <c r="A35" s="373" t="s">
        <v>33</v>
      </c>
      <c r="B35" s="374">
        <v>8460</v>
      </c>
      <c r="C35" s="375"/>
      <c r="D35" s="376"/>
      <c r="E35" s="58"/>
      <c r="F35" s="58"/>
      <c r="G35" s="386"/>
      <c r="H35" s="373" t="s">
        <v>25</v>
      </c>
      <c r="I35" s="374">
        <v>2100155.3</v>
      </c>
      <c r="J35" s="375">
        <v>86000</v>
      </c>
      <c r="K35" s="376"/>
    </row>
    <row r="36" hidden="1" spans="1:11">
      <c r="A36" s="373" t="s">
        <v>22</v>
      </c>
      <c r="B36" s="374">
        <v>1138833.46</v>
      </c>
      <c r="C36" s="375">
        <v>986299.46</v>
      </c>
      <c r="D36" s="376"/>
      <c r="E36" s="58"/>
      <c r="F36" s="58"/>
      <c r="H36" s="373" t="s">
        <v>17</v>
      </c>
      <c r="I36" s="374">
        <v>1039942.976</v>
      </c>
      <c r="J36" s="375">
        <v>628675.616</v>
      </c>
      <c r="K36" s="376"/>
    </row>
    <row r="37" hidden="1" spans="1:11">
      <c r="A37" s="373" t="s">
        <v>24</v>
      </c>
      <c r="B37" s="374">
        <v>21344</v>
      </c>
      <c r="C37" s="375">
        <v>21344</v>
      </c>
      <c r="D37" s="376"/>
      <c r="E37" s="58"/>
      <c r="F37" s="58"/>
      <c r="H37" s="373" t="s">
        <v>34</v>
      </c>
      <c r="I37" s="374">
        <v>192000</v>
      </c>
      <c r="J37" s="375"/>
      <c r="K37" s="376">
        <v>53760</v>
      </c>
    </row>
    <row r="38" hidden="1" spans="1:11">
      <c r="A38" s="373" t="s">
        <v>26</v>
      </c>
      <c r="B38" s="374">
        <v>150000</v>
      </c>
      <c r="C38" s="375">
        <v>150000</v>
      </c>
      <c r="D38" s="376"/>
      <c r="E38" s="58"/>
      <c r="F38" s="58"/>
      <c r="H38" s="373" t="s">
        <v>22</v>
      </c>
      <c r="I38" s="374">
        <v>1138833.46</v>
      </c>
      <c r="J38" s="375">
        <v>986299.46</v>
      </c>
      <c r="K38" s="376"/>
    </row>
    <row r="39" hidden="1" spans="1:11">
      <c r="A39" s="373" t="s">
        <v>23</v>
      </c>
      <c r="B39" s="374">
        <v>434000</v>
      </c>
      <c r="C39" s="375">
        <v>434000</v>
      </c>
      <c r="D39" s="376"/>
      <c r="E39" s="58"/>
      <c r="F39" s="58"/>
      <c r="H39" s="373" t="s">
        <v>26</v>
      </c>
      <c r="I39" s="374">
        <v>150000</v>
      </c>
      <c r="J39" s="375">
        <v>150000</v>
      </c>
      <c r="K39" s="376"/>
    </row>
    <row r="40" hidden="1" spans="1:11">
      <c r="A40" s="373" t="s">
        <v>25</v>
      </c>
      <c r="B40" s="374">
        <v>2100155.3</v>
      </c>
      <c r="C40" s="375">
        <v>86000</v>
      </c>
      <c r="D40" s="376"/>
      <c r="E40" s="58"/>
      <c r="F40" s="58"/>
      <c r="H40" s="373" t="s">
        <v>24</v>
      </c>
      <c r="I40" s="374">
        <v>21344</v>
      </c>
      <c r="J40" s="375">
        <v>21344</v>
      </c>
      <c r="K40" s="376"/>
    </row>
    <row r="41" hidden="1" spans="1:11">
      <c r="A41" s="373" t="s">
        <v>20</v>
      </c>
      <c r="B41" s="374">
        <v>4194725.08</v>
      </c>
      <c r="C41" s="375">
        <v>2438371.08</v>
      </c>
      <c r="D41" s="376"/>
      <c r="E41" s="58"/>
      <c r="F41" s="58"/>
      <c r="H41" s="373" t="s">
        <v>18</v>
      </c>
      <c r="I41" s="374">
        <v>1425968</v>
      </c>
      <c r="J41" s="375">
        <v>1182968</v>
      </c>
      <c r="K41" s="376">
        <v>834484</v>
      </c>
    </row>
    <row r="42" ht="13.1" hidden="1" spans="1:11">
      <c r="A42" s="388" t="s">
        <v>21</v>
      </c>
      <c r="B42" s="389">
        <v>28281856.0183225</v>
      </c>
      <c r="C42" s="390">
        <v>23257312.6883545</v>
      </c>
      <c r="D42" s="391">
        <v>2055677.35</v>
      </c>
      <c r="E42" s="58"/>
      <c r="F42" s="58"/>
      <c r="H42" s="388" t="s">
        <v>21</v>
      </c>
      <c r="I42" s="389">
        <v>28281856.0183225</v>
      </c>
      <c r="J42" s="390">
        <v>23257312.6883545</v>
      </c>
      <c r="K42" s="391">
        <v>2055677.35</v>
      </c>
    </row>
    <row r="43" hidden="1" spans="3:6">
      <c r="C43" s="58"/>
      <c r="D43" s="58"/>
      <c r="E43" s="58"/>
      <c r="F43" s="58"/>
    </row>
    <row r="44" hidden="1" spans="3:6">
      <c r="C44" s="58"/>
      <c r="D44" s="58"/>
      <c r="E44" s="58"/>
      <c r="F44" s="58"/>
    </row>
    <row r="45" hidden="1" spans="3:6">
      <c r="C45" s="58"/>
      <c r="D45" s="58"/>
      <c r="E45" s="58"/>
      <c r="F45" s="58"/>
    </row>
    <row r="46" hidden="1" spans="3:6">
      <c r="C46" s="58"/>
      <c r="D46" s="58"/>
      <c r="E46" s="58"/>
      <c r="F46" s="58"/>
    </row>
    <row r="47" spans="3:6">
      <c r="C47" s="58"/>
      <c r="D47" s="58"/>
      <c r="E47" s="58"/>
      <c r="F47" s="58"/>
    </row>
    <row r="48" spans="3:6">
      <c r="C48" s="58"/>
      <c r="D48" s="58"/>
      <c r="E48" s="58"/>
      <c r="F48" s="58"/>
    </row>
    <row r="49" spans="1:2">
      <c r="A49" s="359" t="s">
        <v>35</v>
      </c>
      <c r="B49" s="392" t="s">
        <v>36</v>
      </c>
    </row>
    <row r="50" spans="1:2">
      <c r="A50" s="60"/>
      <c r="B50" s="392" t="s">
        <v>37</v>
      </c>
    </row>
    <row r="52" ht="25.5" spans="1:5">
      <c r="A52" s="58" t="s">
        <v>5</v>
      </c>
      <c r="B52" s="58" t="s">
        <v>6</v>
      </c>
      <c r="C52" s="58" t="s">
        <v>38</v>
      </c>
      <c r="E52" s="393" t="s">
        <v>39</v>
      </c>
    </row>
    <row r="53" ht="13.1" spans="1:8">
      <c r="A53" s="394">
        <v>2022</v>
      </c>
      <c r="B53" s="395">
        <v>198413.63</v>
      </c>
      <c r="C53" s="395">
        <v>3</v>
      </c>
      <c r="E53" s="396"/>
      <c r="F53" s="397" t="s">
        <v>40</v>
      </c>
      <c r="G53" s="58"/>
      <c r="H53" s="58" t="s">
        <v>41</v>
      </c>
    </row>
    <row r="54" ht="25.5" spans="1:17">
      <c r="A54" s="398" t="s">
        <v>42</v>
      </c>
      <c r="B54" s="395">
        <v>111575.76</v>
      </c>
      <c r="C54" s="395">
        <v>1</v>
      </c>
      <c r="E54" s="399" t="s">
        <v>43</v>
      </c>
      <c r="F54" s="397">
        <v>1096.28</v>
      </c>
      <c r="G54" s="58" t="s">
        <v>44</v>
      </c>
      <c r="N54" s="60"/>
      <c r="O54" s="60"/>
      <c r="P54" s="60"/>
      <c r="Q54" s="60"/>
    </row>
    <row r="55" ht="25.5" spans="1:17">
      <c r="A55" s="398" t="s">
        <v>45</v>
      </c>
      <c r="B55" s="395">
        <v>86837.87</v>
      </c>
      <c r="C55" s="395">
        <v>2</v>
      </c>
      <c r="E55" s="399" t="s">
        <v>46</v>
      </c>
      <c r="F55" s="400">
        <f>(3731266.544432-35447.3)/10000</f>
        <v>369.5819244432</v>
      </c>
      <c r="G55" s="401" t="s">
        <v>47</v>
      </c>
      <c r="H55" s="58">
        <v>35447.3</v>
      </c>
      <c r="N55" s="60"/>
      <c r="O55" s="60"/>
      <c r="P55" s="60"/>
      <c r="Q55" s="60"/>
    </row>
    <row r="56" ht="25.5" spans="1:17">
      <c r="A56" s="394">
        <v>2023</v>
      </c>
      <c r="B56" s="395">
        <v>7156332.150768</v>
      </c>
      <c r="C56" s="395">
        <v>70</v>
      </c>
      <c r="E56" s="399" t="s">
        <v>48</v>
      </c>
      <c r="F56" s="400">
        <f>5649104.356/10000</f>
        <v>564.9104356</v>
      </c>
      <c r="G56" s="401"/>
      <c r="N56" s="60"/>
      <c r="O56" s="60"/>
      <c r="P56" s="60"/>
      <c r="Q56" s="60"/>
    </row>
    <row r="57" ht="25.5" spans="1:17">
      <c r="A57" s="398" t="s">
        <v>42</v>
      </c>
      <c r="B57" s="395">
        <v>397592.223568</v>
      </c>
      <c r="C57" s="395">
        <v>6</v>
      </c>
      <c r="E57" s="399" t="s">
        <v>49</v>
      </c>
      <c r="F57" s="400">
        <f>729724/10000</f>
        <v>72.9724</v>
      </c>
      <c r="G57" s="401"/>
      <c r="O57" s="60"/>
      <c r="P57" s="60"/>
      <c r="Q57" s="60"/>
    </row>
    <row r="58" ht="25.5" spans="1:17">
      <c r="A58" s="398" t="s">
        <v>50</v>
      </c>
      <c r="B58" s="395">
        <v>3228571.6728</v>
      </c>
      <c r="C58" s="395">
        <v>25</v>
      </c>
      <c r="E58" s="399" t="s">
        <v>51</v>
      </c>
      <c r="F58" s="400">
        <v>88.82</v>
      </c>
      <c r="G58" s="401"/>
      <c r="I58" s="414"/>
      <c r="O58" s="60"/>
      <c r="P58" s="60"/>
      <c r="Q58" s="60"/>
    </row>
    <row r="59" spans="1:17">
      <c r="A59" s="398" t="s">
        <v>52</v>
      </c>
      <c r="B59" s="395">
        <v>1340880</v>
      </c>
      <c r="C59" s="395">
        <v>2</v>
      </c>
      <c r="G59" s="58" t="s">
        <v>53</v>
      </c>
      <c r="O59" s="60"/>
      <c r="P59" s="60"/>
      <c r="Q59" s="60"/>
    </row>
    <row r="60" spans="1:17">
      <c r="A60" s="398" t="s">
        <v>45</v>
      </c>
      <c r="B60" s="395">
        <v>2189288.2544</v>
      </c>
      <c r="C60" s="395">
        <v>37</v>
      </c>
      <c r="Q60" s="60"/>
    </row>
    <row r="61" ht="13.15" spans="1:17">
      <c r="A61" s="394">
        <v>2024</v>
      </c>
      <c r="B61" s="395">
        <v>9964218.6371225</v>
      </c>
      <c r="C61" s="395">
        <v>51</v>
      </c>
      <c r="E61" s="402" t="s">
        <v>54</v>
      </c>
      <c r="Q61" s="60"/>
    </row>
    <row r="62" ht="25.5" spans="1:17">
      <c r="A62" s="398" t="s">
        <v>42</v>
      </c>
      <c r="B62" s="395">
        <v>278033.2871225</v>
      </c>
      <c r="C62" s="395">
        <v>6</v>
      </c>
      <c r="E62" s="403" t="s">
        <v>55</v>
      </c>
      <c r="Q62" s="60"/>
    </row>
    <row r="63" spans="1:17">
      <c r="A63" s="398" t="s">
        <v>50</v>
      </c>
      <c r="B63" s="395">
        <v>3161025.77</v>
      </c>
      <c r="C63" s="395">
        <v>21</v>
      </c>
      <c r="G63" s="58"/>
      <c r="Q63" s="60"/>
    </row>
    <row r="64" ht="13.15" spans="1:17">
      <c r="A64" s="398" t="s">
        <v>52</v>
      </c>
      <c r="B64" s="395">
        <v>1168320</v>
      </c>
      <c r="C64" s="395">
        <v>1</v>
      </c>
      <c r="E64" s="393" t="s">
        <v>56</v>
      </c>
      <c r="Q64" s="60"/>
    </row>
    <row r="65" spans="1:17">
      <c r="A65" s="398" t="s">
        <v>45</v>
      </c>
      <c r="B65" s="395">
        <v>5356839.58</v>
      </c>
      <c r="C65" s="395">
        <v>23</v>
      </c>
      <c r="E65" s="416"/>
      <c r="F65" s="416"/>
      <c r="G65" s="416"/>
      <c r="Q65" s="60"/>
    </row>
    <row r="66" spans="1:17">
      <c r="A66" s="394">
        <v>2025</v>
      </c>
      <c r="B66" s="395">
        <v>10962891.600432</v>
      </c>
      <c r="C66" s="395">
        <v>58</v>
      </c>
      <c r="E66" s="417" t="s">
        <v>57</v>
      </c>
      <c r="F66" s="416"/>
      <c r="G66" s="416"/>
      <c r="Q66" s="60"/>
    </row>
    <row r="67" ht="25.5" spans="1:17">
      <c r="A67" s="398" t="s">
        <v>42</v>
      </c>
      <c r="B67" s="395">
        <v>524414.784432</v>
      </c>
      <c r="C67" s="395">
        <v>9</v>
      </c>
      <c r="E67" s="418" t="s">
        <v>58</v>
      </c>
      <c r="F67" s="419">
        <f>F55+F56+F57</f>
        <v>1007.4647600432</v>
      </c>
      <c r="G67" s="417" t="s">
        <v>59</v>
      </c>
      <c r="H67" s="5"/>
      <c r="P67" s="60"/>
      <c r="Q67" s="60"/>
    </row>
    <row r="68" ht="25.5" spans="1:17">
      <c r="A68" s="398" t="s">
        <v>50</v>
      </c>
      <c r="B68" s="395">
        <v>3171404.46</v>
      </c>
      <c r="C68" s="395">
        <v>21</v>
      </c>
      <c r="E68" s="419" t="s">
        <v>60</v>
      </c>
      <c r="F68" s="419">
        <f>F55</f>
        <v>369.5819244432</v>
      </c>
      <c r="G68" s="403" t="s">
        <v>61</v>
      </c>
      <c r="P68" s="60"/>
      <c r="Q68" s="60"/>
    </row>
    <row r="69" ht="25.5" spans="1:17">
      <c r="A69" s="398" t="s">
        <v>52</v>
      </c>
      <c r="B69" s="395">
        <v>1617968</v>
      </c>
      <c r="C69" s="395">
        <v>3</v>
      </c>
      <c r="E69" s="420" t="s">
        <v>62</v>
      </c>
      <c r="F69" s="419">
        <f t="shared" ref="F69:F70" si="0">F56</f>
        <v>564.9104356</v>
      </c>
      <c r="G69" s="403" t="s">
        <v>61</v>
      </c>
      <c r="P69" s="60"/>
      <c r="Q69" s="60"/>
    </row>
    <row r="70" ht="25.5" spans="1:17">
      <c r="A70" s="398" t="s">
        <v>45</v>
      </c>
      <c r="B70" s="395">
        <v>5649104.356</v>
      </c>
      <c r="C70" s="395">
        <v>25</v>
      </c>
      <c r="E70" s="419" t="s">
        <v>63</v>
      </c>
      <c r="F70" s="419">
        <f t="shared" si="0"/>
        <v>72.9724</v>
      </c>
      <c r="G70" s="403" t="s">
        <v>61</v>
      </c>
      <c r="P70" s="60"/>
      <c r="Q70" s="60"/>
    </row>
    <row r="71" spans="1:17">
      <c r="A71" s="394" t="s">
        <v>18</v>
      </c>
      <c r="B71" s="395"/>
      <c r="C71" s="395">
        <v>36</v>
      </c>
      <c r="P71" s="60"/>
      <c r="Q71" s="60"/>
    </row>
    <row r="72" spans="1:17">
      <c r="A72" s="398" t="s">
        <v>42</v>
      </c>
      <c r="B72" s="395"/>
      <c r="C72" s="395">
        <v>23</v>
      </c>
      <c r="E72" s="421" t="s">
        <v>64</v>
      </c>
      <c r="P72" s="60"/>
      <c r="Q72" s="60"/>
    </row>
    <row r="73" spans="1:17">
      <c r="A73" s="398" t="s">
        <v>52</v>
      </c>
      <c r="B73" s="395"/>
      <c r="C73" s="395">
        <v>6</v>
      </c>
      <c r="E73" s="403" t="s">
        <v>65</v>
      </c>
      <c r="P73" s="60"/>
      <c r="Q73" s="60"/>
    </row>
    <row r="74" spans="1:17">
      <c r="A74" s="398" t="s">
        <v>45</v>
      </c>
      <c r="B74" s="395"/>
      <c r="C74" s="395">
        <v>7</v>
      </c>
      <c r="E74" s="58" t="s">
        <v>66</v>
      </c>
      <c r="F74" s="58" t="s">
        <v>67</v>
      </c>
      <c r="P74" s="60"/>
      <c r="Q74" s="60"/>
    </row>
    <row r="75" spans="1:6">
      <c r="A75" s="394" t="s">
        <v>68</v>
      </c>
      <c r="B75" s="395">
        <v>28281856.0183225</v>
      </c>
      <c r="C75" s="395">
        <v>218</v>
      </c>
      <c r="E75" s="58" t="s">
        <v>69</v>
      </c>
      <c r="F75" s="394">
        <v>2025</v>
      </c>
    </row>
    <row r="76" spans="5:5">
      <c r="E76" s="58"/>
    </row>
    <row r="77" ht="25.5" spans="5:6">
      <c r="E77" s="58" t="s">
        <v>5</v>
      </c>
      <c r="F77" s="58" t="s">
        <v>6</v>
      </c>
    </row>
    <row r="78" spans="5:6">
      <c r="E78" s="394" t="s">
        <v>70</v>
      </c>
      <c r="F78" s="414">
        <v>366669.912</v>
      </c>
    </row>
    <row r="79" spans="3:6">
      <c r="C79" s="58"/>
      <c r="E79" s="394" t="s">
        <v>71</v>
      </c>
      <c r="F79" s="414">
        <v>49647</v>
      </c>
    </row>
    <row r="80" spans="5:6">
      <c r="E80" s="394" t="s">
        <v>72</v>
      </c>
      <c r="F80" s="414">
        <v>90524</v>
      </c>
    </row>
    <row r="81" spans="5:6">
      <c r="E81" s="394" t="s">
        <v>73</v>
      </c>
      <c r="F81" s="414">
        <v>229179</v>
      </c>
    </row>
    <row r="82" spans="5:6">
      <c r="E82" s="394" t="s">
        <v>74</v>
      </c>
      <c r="F82" s="414">
        <v>164861.6</v>
      </c>
    </row>
    <row r="83" spans="5:6">
      <c r="E83" s="394" t="s">
        <v>75</v>
      </c>
      <c r="F83" s="414">
        <v>1975592.8</v>
      </c>
    </row>
    <row r="84" spans="5:6">
      <c r="E84" s="394" t="s">
        <v>76</v>
      </c>
      <c r="F84" s="414">
        <v>119098</v>
      </c>
    </row>
    <row r="85" spans="5:6">
      <c r="E85" s="394" t="s">
        <v>77</v>
      </c>
      <c r="F85" s="414">
        <v>240000</v>
      </c>
    </row>
    <row r="86" spans="5:6">
      <c r="E86" s="394" t="s">
        <v>78</v>
      </c>
      <c r="F86" s="414">
        <v>86000</v>
      </c>
    </row>
    <row r="87" spans="5:6">
      <c r="E87" s="394" t="s">
        <v>79</v>
      </c>
      <c r="F87" s="414">
        <v>135000</v>
      </c>
    </row>
    <row r="88" spans="5:6">
      <c r="E88" s="394" t="s">
        <v>80</v>
      </c>
      <c r="F88" s="414">
        <v>239246.932432</v>
      </c>
    </row>
    <row r="89" spans="5:6">
      <c r="E89" s="394" t="s">
        <v>68</v>
      </c>
      <c r="F89" s="414">
        <v>3695819.244432</v>
      </c>
    </row>
    <row r="90" spans="5:5">
      <c r="E90" s="421" t="s">
        <v>81</v>
      </c>
    </row>
    <row r="91" spans="5:5">
      <c r="E91" s="403" t="s">
        <v>65</v>
      </c>
    </row>
    <row r="92" spans="5:7">
      <c r="E92" s="58" t="s">
        <v>66</v>
      </c>
      <c r="F92" s="58" t="s">
        <v>67</v>
      </c>
      <c r="G92" s="58"/>
    </row>
    <row r="93" spans="5:6">
      <c r="E93" s="58" t="s">
        <v>69</v>
      </c>
      <c r="F93" s="394">
        <v>2025</v>
      </c>
    </row>
    <row r="94" spans="5:10">
      <c r="E94" s="58"/>
      <c r="I94"/>
      <c r="J94"/>
    </row>
    <row r="95" ht="25.5" spans="5:6">
      <c r="E95" s="58" t="s">
        <v>5</v>
      </c>
      <c r="F95" s="58" t="s">
        <v>6</v>
      </c>
    </row>
    <row r="96" ht="25.5" spans="5:6">
      <c r="E96" s="394" t="s">
        <v>82</v>
      </c>
      <c r="F96" s="414">
        <v>366669.912</v>
      </c>
    </row>
    <row r="97" ht="25.5" spans="5:6">
      <c r="E97" s="394" t="s">
        <v>83</v>
      </c>
      <c r="F97" s="414">
        <v>135000</v>
      </c>
    </row>
    <row r="98" spans="5:6">
      <c r="E98" s="394" t="s">
        <v>84</v>
      </c>
      <c r="F98" s="414">
        <v>49647</v>
      </c>
    </row>
    <row r="99" ht="25.5" spans="5:6">
      <c r="E99" s="394" t="s">
        <v>85</v>
      </c>
      <c r="F99" s="414">
        <v>229179</v>
      </c>
    </row>
    <row r="100" ht="38.25" spans="5:6">
      <c r="E100" s="394" t="s">
        <v>86</v>
      </c>
      <c r="F100" s="414">
        <v>86000</v>
      </c>
    </row>
    <row r="101" spans="5:6">
      <c r="E101" s="394" t="s">
        <v>87</v>
      </c>
      <c r="F101" s="414">
        <v>119098</v>
      </c>
    </row>
    <row r="102" spans="5:6">
      <c r="E102" s="394" t="s">
        <v>88</v>
      </c>
      <c r="F102" s="414">
        <v>1975592.8</v>
      </c>
    </row>
    <row r="103" ht="25.5" spans="5:6">
      <c r="E103" s="394" t="s">
        <v>89</v>
      </c>
      <c r="F103" s="414">
        <v>164861.6</v>
      </c>
    </row>
    <row r="104" spans="5:6">
      <c r="E104" s="394" t="s">
        <v>90</v>
      </c>
      <c r="F104" s="414">
        <v>239246.932432</v>
      </c>
    </row>
    <row r="105" spans="5:6">
      <c r="E105" s="394" t="s">
        <v>91</v>
      </c>
      <c r="F105" s="414">
        <v>240000</v>
      </c>
    </row>
    <row r="106" spans="5:6">
      <c r="E106" s="394" t="s">
        <v>92</v>
      </c>
      <c r="F106" s="414">
        <v>90524</v>
      </c>
    </row>
    <row r="107" spans="5:6">
      <c r="E107" s="394" t="s">
        <v>68</v>
      </c>
      <c r="F107" s="414">
        <v>3695819.244432</v>
      </c>
    </row>
    <row r="109" spans="5:5">
      <c r="E109" s="421" t="s">
        <v>93</v>
      </c>
    </row>
    <row r="110" spans="5:10">
      <c r="E110" s="403" t="s">
        <v>65</v>
      </c>
      <c r="I110" s="423" t="s">
        <v>94</v>
      </c>
      <c r="J110" s="423" t="s">
        <v>95</v>
      </c>
    </row>
    <row r="111" spans="9:10">
      <c r="I111" s="423" t="s">
        <v>96</v>
      </c>
      <c r="J111" s="424">
        <v>243000</v>
      </c>
    </row>
    <row r="112" spans="5:10">
      <c r="E112" s="58" t="s">
        <v>66</v>
      </c>
      <c r="F112" s="58" t="s">
        <v>52</v>
      </c>
      <c r="I112" s="423" t="s">
        <v>97</v>
      </c>
      <c r="J112" s="424">
        <v>53760</v>
      </c>
    </row>
    <row r="113" spans="1:10">
      <c r="A113"/>
      <c r="B113"/>
      <c r="E113" s="58" t="s">
        <v>69</v>
      </c>
      <c r="F113" s="394">
        <v>2025</v>
      </c>
      <c r="I113" s="423" t="s">
        <v>98</v>
      </c>
      <c r="J113" s="424">
        <v>591484</v>
      </c>
    </row>
    <row r="114" spans="5:10">
      <c r="E114" s="58"/>
      <c r="I114" s="423" t="s">
        <v>99</v>
      </c>
      <c r="J114" s="424">
        <f>SUM(J111:J113)</f>
        <v>888244</v>
      </c>
    </row>
    <row r="115" ht="25.5" spans="5:6">
      <c r="E115" s="58" t="s">
        <v>5</v>
      </c>
      <c r="F115" s="58" t="s">
        <v>6</v>
      </c>
    </row>
    <row r="116" ht="25.5" spans="5:9">
      <c r="E116" s="394" t="s">
        <v>74</v>
      </c>
      <c r="F116" s="414">
        <v>243000</v>
      </c>
      <c r="I116" s="425" t="s">
        <v>100</v>
      </c>
    </row>
    <row r="117" ht="51" spans="5:7">
      <c r="E117" s="394" t="s">
        <v>101</v>
      </c>
      <c r="F117" s="414">
        <v>192000</v>
      </c>
      <c r="G117" s="422" t="s">
        <v>102</v>
      </c>
    </row>
    <row r="118" ht="51" spans="5:7">
      <c r="E118" s="394" t="s">
        <v>103</v>
      </c>
      <c r="F118" s="414">
        <v>1182968</v>
      </c>
      <c r="G118" s="422" t="s">
        <v>102</v>
      </c>
    </row>
    <row r="119" spans="5:6">
      <c r="E119" s="394" t="s">
        <v>68</v>
      </c>
      <c r="F119" s="414">
        <v>1617968</v>
      </c>
    </row>
    <row r="121" spans="5:6">
      <c r="E121" s="58" t="s">
        <v>69</v>
      </c>
      <c r="F121" s="394">
        <v>2025</v>
      </c>
    </row>
    <row r="122" spans="5:5">
      <c r="E122" s="58"/>
    </row>
    <row r="123" ht="25.5" spans="5:6">
      <c r="E123" s="58" t="s">
        <v>5</v>
      </c>
      <c r="F123" s="58" t="s">
        <v>104</v>
      </c>
    </row>
    <row r="124" spans="3:6">
      <c r="C124"/>
      <c r="E124" s="394" t="s">
        <v>74</v>
      </c>
      <c r="F124" s="395">
        <v>1</v>
      </c>
    </row>
    <row r="125" spans="3:6">
      <c r="C125"/>
      <c r="E125" s="394" t="s">
        <v>101</v>
      </c>
      <c r="F125" s="395">
        <v>56</v>
      </c>
    </row>
    <row r="126" spans="3:6">
      <c r="C126"/>
      <c r="E126" s="394" t="s">
        <v>103</v>
      </c>
      <c r="F126" s="395">
        <v>1</v>
      </c>
    </row>
    <row r="127" spans="3:6">
      <c r="C127"/>
      <c r="E127" s="394" t="s">
        <v>68</v>
      </c>
      <c r="F127" s="395">
        <v>58</v>
      </c>
    </row>
    <row r="128" spans="3:3">
      <c r="C128"/>
    </row>
    <row r="129" spans="1:3">
      <c r="A129"/>
      <c r="B129"/>
      <c r="C129"/>
    </row>
    <row r="130" spans="1:4">
      <c r="A130" s="426" t="s">
        <v>105</v>
      </c>
      <c r="B130" s="58"/>
      <c r="C130" s="58"/>
      <c r="D130" s="58"/>
    </row>
    <row r="131" ht="38.25" spans="2:14">
      <c r="B131" s="58"/>
      <c r="C131" s="58"/>
      <c r="D131" s="58"/>
      <c r="E131" s="424" t="s">
        <v>106</v>
      </c>
      <c r="F131" s="424"/>
      <c r="G131" s="424"/>
      <c r="H131" s="424"/>
      <c r="I131" s="424"/>
      <c r="L131" s="60" t="s">
        <v>107</v>
      </c>
      <c r="M131" s="60" t="s">
        <v>108</v>
      </c>
      <c r="N131" s="58" t="s">
        <v>109</v>
      </c>
    </row>
    <row r="132" ht="13.15" spans="1:14">
      <c r="A132" s="427" t="s">
        <v>110</v>
      </c>
      <c r="B132" s="58" t="s">
        <v>111</v>
      </c>
      <c r="C132" s="58"/>
      <c r="D132" s="58"/>
      <c r="E132" s="428" t="s">
        <v>112</v>
      </c>
      <c r="F132" s="424"/>
      <c r="G132" s="424"/>
      <c r="H132" s="424"/>
      <c r="I132" s="424"/>
      <c r="L132" s="60" t="s">
        <v>113</v>
      </c>
      <c r="M132" s="60">
        <v>6267129.54</v>
      </c>
      <c r="N132" s="58">
        <v>37</v>
      </c>
    </row>
    <row r="133" spans="1:14">
      <c r="A133" s="429" t="s">
        <v>114</v>
      </c>
      <c r="B133" s="58" t="s">
        <v>111</v>
      </c>
      <c r="C133" s="58"/>
      <c r="D133" s="58"/>
      <c r="E133" s="423" t="s">
        <v>115</v>
      </c>
      <c r="F133" s="424">
        <v>55</v>
      </c>
      <c r="G133" s="430" t="s">
        <v>116</v>
      </c>
      <c r="H133" s="424"/>
      <c r="I133" s="424"/>
      <c r="L133" s="60" t="s">
        <v>117</v>
      </c>
      <c r="M133" s="60">
        <v>197391.24</v>
      </c>
      <c r="N133" s="58">
        <v>2</v>
      </c>
    </row>
    <row r="134" ht="25.5" spans="1:14">
      <c r="A134" s="427" t="s">
        <v>118</v>
      </c>
      <c r="B134" s="58" t="s">
        <v>111</v>
      </c>
      <c r="C134" s="58"/>
      <c r="D134" s="58"/>
      <c r="E134" s="423" t="s">
        <v>119</v>
      </c>
      <c r="F134" s="424">
        <v>2</v>
      </c>
      <c r="G134" s="430" t="s">
        <v>120</v>
      </c>
      <c r="H134" s="424"/>
      <c r="I134" s="424"/>
      <c r="L134" s="60" t="s">
        <v>121</v>
      </c>
      <c r="M134" s="60">
        <v>4498370.820432</v>
      </c>
      <c r="N134" s="58">
        <v>19</v>
      </c>
    </row>
    <row r="135" spans="1:14">
      <c r="A135" s="5" t="s">
        <v>122</v>
      </c>
      <c r="B135" s="58" t="s">
        <v>111</v>
      </c>
      <c r="C135" s="58"/>
      <c r="D135" s="58"/>
      <c r="E135" s="423" t="s">
        <v>123</v>
      </c>
      <c r="F135" s="424">
        <v>1</v>
      </c>
      <c r="G135" s="430" t="s">
        <v>124</v>
      </c>
      <c r="H135" s="424"/>
      <c r="I135" s="424"/>
      <c r="L135" s="60" t="s">
        <v>125</v>
      </c>
      <c r="M135" s="60">
        <v>10962891.600432</v>
      </c>
      <c r="N135" s="58">
        <v>58</v>
      </c>
    </row>
    <row r="136" ht="76.5" spans="1:13">
      <c r="A136" s="431" t="s">
        <v>126</v>
      </c>
      <c r="B136" s="431" t="s">
        <v>127</v>
      </c>
      <c r="C136" s="58"/>
      <c r="D136" s="58"/>
      <c r="L136" s="60"/>
      <c r="M136" s="60"/>
    </row>
    <row r="137" ht="25.5" spans="1:13">
      <c r="A137" s="431" t="s">
        <v>128</v>
      </c>
      <c r="B137" s="432" t="s">
        <v>129</v>
      </c>
      <c r="C137" s="58"/>
      <c r="D137" s="58"/>
      <c r="L137" s="60"/>
      <c r="M137" s="60"/>
    </row>
    <row r="138" ht="38.25" spans="1:14">
      <c r="A138"/>
      <c r="B138"/>
      <c r="C138"/>
      <c r="L138" s="60" t="s">
        <v>107</v>
      </c>
      <c r="M138" s="60" t="s">
        <v>108</v>
      </c>
      <c r="N138" s="58" t="s">
        <v>109</v>
      </c>
    </row>
    <row r="139" spans="1:14">
      <c r="A139" s="426" t="s">
        <v>130</v>
      </c>
      <c r="B139"/>
      <c r="C139"/>
      <c r="L139" s="60" t="s">
        <v>131</v>
      </c>
      <c r="M139" s="60">
        <v>2100155.3</v>
      </c>
      <c r="N139" s="58">
        <v>13</v>
      </c>
    </row>
    <row r="140" spans="1:14">
      <c r="A140"/>
      <c r="B140"/>
      <c r="C140"/>
      <c r="L140" s="60" t="s">
        <v>132</v>
      </c>
      <c r="M140" s="60">
        <v>8652734.156</v>
      </c>
      <c r="N140" s="58">
        <v>37</v>
      </c>
    </row>
    <row r="141" spans="12:14">
      <c r="L141" s="60" t="s">
        <v>133</v>
      </c>
      <c r="M141" s="60">
        <v>94767.36</v>
      </c>
      <c r="N141" s="58">
        <v>2</v>
      </c>
    </row>
    <row r="142" spans="4:14">
      <c r="D142" s="433" t="s">
        <v>134</v>
      </c>
      <c r="L142" s="60" t="s">
        <v>135</v>
      </c>
      <c r="M142" s="60">
        <v>112416.512</v>
      </c>
      <c r="N142" s="58">
        <v>5</v>
      </c>
    </row>
    <row r="143" spans="1:14">
      <c r="A143" s="58" t="s">
        <v>69</v>
      </c>
      <c r="B143" s="394">
        <v>2025</v>
      </c>
      <c r="L143" s="60" t="s">
        <v>136</v>
      </c>
      <c r="M143" s="60">
        <v>2818.272432</v>
      </c>
      <c r="N143" s="58">
        <v>1</v>
      </c>
    </row>
    <row r="144" spans="4:14">
      <c r="D144" s="60" t="s">
        <v>137</v>
      </c>
      <c r="L144" s="60" t="s">
        <v>125</v>
      </c>
      <c r="M144" s="60">
        <v>10962891.600432</v>
      </c>
      <c r="N144" s="58">
        <v>58</v>
      </c>
    </row>
    <row r="145" ht="38.25" spans="1:13">
      <c r="A145" s="58" t="s">
        <v>5</v>
      </c>
      <c r="B145" s="58" t="s">
        <v>138</v>
      </c>
      <c r="C145" s="58"/>
      <c r="D145" s="434" t="s">
        <v>139</v>
      </c>
      <c r="L145" s="60"/>
      <c r="M145" s="60"/>
    </row>
    <row r="146" spans="1:13">
      <c r="A146" s="394" t="s">
        <v>4</v>
      </c>
      <c r="B146" s="395">
        <v>58</v>
      </c>
      <c r="C146" s="58"/>
      <c r="E146" s="58"/>
      <c r="F146" s="58"/>
      <c r="G146" s="58"/>
      <c r="L146" s="60"/>
      <c r="M146" s="60"/>
    </row>
    <row r="147" ht="38.25" spans="1:13">
      <c r="A147" s="394" t="s">
        <v>68</v>
      </c>
      <c r="B147" s="395">
        <v>58</v>
      </c>
      <c r="C147" s="58"/>
      <c r="E147" s="58"/>
      <c r="F147" s="58"/>
      <c r="G147" s="58"/>
      <c r="L147" s="60" t="s">
        <v>107</v>
      </c>
      <c r="M147" s="60" t="s">
        <v>140</v>
      </c>
    </row>
    <row r="148" spans="2:13">
      <c r="B148" s="58"/>
      <c r="C148" s="58"/>
      <c r="E148" s="58"/>
      <c r="F148" s="58"/>
      <c r="G148" s="58"/>
      <c r="L148" s="60" t="s">
        <v>141</v>
      </c>
      <c r="M148" s="60">
        <v>30</v>
      </c>
    </row>
    <row r="149" spans="2:13">
      <c r="B149" s="58"/>
      <c r="C149" s="58"/>
      <c r="E149" s="58"/>
      <c r="F149" s="58"/>
      <c r="G149" s="58"/>
      <c r="L149" s="60" t="s">
        <v>142</v>
      </c>
      <c r="M149" s="60">
        <v>3</v>
      </c>
    </row>
    <row r="150" spans="12:13">
      <c r="L150" s="60" t="s">
        <v>143</v>
      </c>
      <c r="M150" s="60">
        <v>24</v>
      </c>
    </row>
    <row r="151" spans="12:13">
      <c r="L151" s="60" t="s">
        <v>144</v>
      </c>
      <c r="M151" s="60">
        <v>1</v>
      </c>
    </row>
    <row r="152" spans="12:13">
      <c r="L152" s="60" t="s">
        <v>125</v>
      </c>
      <c r="M152" s="60">
        <v>58</v>
      </c>
    </row>
    <row r="153" spans="12:13">
      <c r="L153" s="60"/>
      <c r="M153" s="60"/>
    </row>
    <row r="154" spans="12:13">
      <c r="L154" s="60"/>
      <c r="M154" s="60"/>
    </row>
    <row r="155" ht="38.25" spans="12:13">
      <c r="L155" s="60" t="s">
        <v>107</v>
      </c>
      <c r="M155" s="60" t="s">
        <v>140</v>
      </c>
    </row>
    <row r="156" spans="12:13">
      <c r="L156" s="60" t="s">
        <v>96</v>
      </c>
      <c r="M156" s="60">
        <v>1</v>
      </c>
    </row>
    <row r="157" spans="12:13">
      <c r="L157" s="60" t="s">
        <v>145</v>
      </c>
      <c r="M157" s="60">
        <v>56</v>
      </c>
    </row>
    <row r="158" spans="12:13">
      <c r="L158" s="60" t="s">
        <v>98</v>
      </c>
      <c r="M158" s="60">
        <v>1</v>
      </c>
    </row>
    <row r="159" spans="12:13">
      <c r="L159" s="60" t="s">
        <v>125</v>
      </c>
      <c r="M159" s="60">
        <v>58</v>
      </c>
    </row>
    <row r="163" spans="5:7">
      <c r="E163" s="58"/>
      <c r="F163" s="58"/>
      <c r="G163" s="58"/>
    </row>
    <row r="164" spans="5:7">
      <c r="E164" s="58"/>
      <c r="F164" s="58"/>
      <c r="G164" s="58"/>
    </row>
    <row r="165" spans="5:7">
      <c r="E165" s="58"/>
      <c r="F165" s="58"/>
      <c r="G165" s="58"/>
    </row>
    <row r="166" spans="5:7">
      <c r="E166" s="58"/>
      <c r="F166" s="58"/>
      <c r="G166" s="58"/>
    </row>
    <row r="167" spans="5:7">
      <c r="E167" s="58"/>
      <c r="F167" s="58"/>
      <c r="G167" s="58"/>
    </row>
    <row r="168" spans="5:7">
      <c r="E168" s="58"/>
      <c r="F168" s="58"/>
      <c r="G168" s="58"/>
    </row>
    <row r="178" spans="2:7">
      <c r="B178" s="58"/>
      <c r="C178" s="58"/>
      <c r="E178" s="58"/>
      <c r="F178" s="58"/>
      <c r="G178" s="58"/>
    </row>
    <row r="179" spans="2:3">
      <c r="B179" s="58"/>
      <c r="C179" s="58"/>
    </row>
    <row r="180" spans="2:3">
      <c r="B180" s="58"/>
      <c r="C180" s="58"/>
    </row>
    <row r="181" spans="3:3">
      <c r="C181" s="58"/>
    </row>
    <row r="182" spans="3:3">
      <c r="C182" s="58"/>
    </row>
    <row r="183" spans="3:3">
      <c r="C183" s="58"/>
    </row>
    <row r="207" spans="2:3">
      <c r="B207" s="58"/>
      <c r="C207" s="58"/>
    </row>
    <row r="208" spans="2:3">
      <c r="B208" s="58"/>
      <c r="C208" s="58"/>
    </row>
    <row r="209" spans="2:3">
      <c r="B209" s="58"/>
      <c r="C209" s="58"/>
    </row>
    <row r="210" spans="2:3">
      <c r="B210" s="58"/>
      <c r="C210" s="58"/>
    </row>
    <row r="211" spans="1:3">
      <c r="A211" s="58" t="s">
        <v>66</v>
      </c>
      <c r="B211" s="58" t="s">
        <v>45</v>
      </c>
      <c r="C211" s="58"/>
    </row>
    <row r="212" spans="1:3">
      <c r="A212" s="58" t="s">
        <v>69</v>
      </c>
      <c r="B212" s="394">
        <v>2025</v>
      </c>
      <c r="C212" s="58"/>
    </row>
    <row r="213" spans="3:3">
      <c r="C213" s="58"/>
    </row>
    <row r="214" ht="25.5" spans="1:3">
      <c r="A214" s="58" t="s">
        <v>5</v>
      </c>
      <c r="B214" s="58" t="s">
        <v>6</v>
      </c>
      <c r="C214" s="58"/>
    </row>
    <row r="215" spans="1:3">
      <c r="A215" s="394" t="s">
        <v>101</v>
      </c>
      <c r="B215" s="414">
        <v>5649104.356</v>
      </c>
      <c r="C215" s="58"/>
    </row>
    <row r="216" spans="1:3">
      <c r="A216" s="394" t="s">
        <v>68</v>
      </c>
      <c r="B216" s="414">
        <v>5649104.356</v>
      </c>
      <c r="C216" s="58"/>
    </row>
    <row r="217" spans="1:3">
      <c r="A217"/>
      <c r="B217"/>
      <c r="C217" s="58"/>
    </row>
    <row r="218" spans="2:3">
      <c r="B218" s="58"/>
      <c r="C218" s="58"/>
    </row>
    <row r="219" spans="2:3">
      <c r="B219" s="58"/>
      <c r="C219" s="58"/>
    </row>
    <row r="220" spans="2:3">
      <c r="B220" s="58"/>
      <c r="C220" s="58"/>
    </row>
    <row r="221" spans="2:3">
      <c r="B221" s="58"/>
      <c r="C221" s="58"/>
    </row>
    <row r="222" spans="2:3">
      <c r="B222" s="58"/>
      <c r="C222" s="58"/>
    </row>
    <row r="223" spans="2:3">
      <c r="B223" s="58"/>
      <c r="C223" s="58"/>
    </row>
    <row r="224" spans="2:3">
      <c r="B224" s="58"/>
      <c r="C224" s="58"/>
    </row>
    <row r="225" spans="2:3">
      <c r="B225" s="58"/>
      <c r="C225" s="58"/>
    </row>
    <row r="226" spans="2:3">
      <c r="B226" s="58"/>
      <c r="C226" s="58"/>
    </row>
    <row r="227" spans="2:3">
      <c r="B227" s="58"/>
      <c r="C227" s="58"/>
    </row>
    <row r="228" spans="2:3">
      <c r="B228" s="58"/>
      <c r="C228" s="58"/>
    </row>
    <row r="229" spans="2:3">
      <c r="B229" s="58"/>
      <c r="C229" s="58"/>
    </row>
    <row r="230" spans="2:3">
      <c r="B230" s="58"/>
      <c r="C230" s="58"/>
    </row>
    <row r="231" spans="2:3">
      <c r="B231" s="58"/>
      <c r="C231" s="58"/>
    </row>
    <row r="232" spans="2:3">
      <c r="B232" s="58"/>
      <c r="C232" s="58"/>
    </row>
    <row r="233" spans="2:3">
      <c r="B233" s="58"/>
      <c r="C233" s="58"/>
    </row>
    <row r="234" spans="2:3">
      <c r="B234" s="58"/>
      <c r="C234" s="58"/>
    </row>
    <row r="235" spans="2:3">
      <c r="B235" s="58"/>
      <c r="C235" s="58"/>
    </row>
    <row r="236" spans="2:3">
      <c r="B236" s="58"/>
      <c r="C236" s="58"/>
    </row>
    <row r="237" spans="2:3">
      <c r="B237" s="58"/>
      <c r="C237" s="58"/>
    </row>
    <row r="238" spans="2:3">
      <c r="B238" s="58"/>
      <c r="C238" s="58"/>
    </row>
    <row r="239" spans="2:3">
      <c r="B239" s="58"/>
      <c r="C239" s="58"/>
    </row>
    <row r="240" spans="2:3">
      <c r="B240" s="58"/>
      <c r="C240" s="58"/>
    </row>
    <row r="241" spans="2:3">
      <c r="B241" s="58"/>
      <c r="C241" s="58"/>
    </row>
    <row r="242" spans="2:3">
      <c r="B242" s="58"/>
      <c r="C242" s="58"/>
    </row>
    <row r="243" spans="2:3">
      <c r="B243" s="58"/>
      <c r="C243" s="58"/>
    </row>
    <row r="244" spans="2:3">
      <c r="B244" s="58"/>
      <c r="C244" s="58"/>
    </row>
    <row r="245" spans="2:3">
      <c r="B245" s="58"/>
      <c r="C245" s="58"/>
    </row>
    <row r="246" spans="2:3">
      <c r="B246" s="58"/>
      <c r="C246" s="58"/>
    </row>
    <row r="247" spans="2:3">
      <c r="B247" s="58"/>
      <c r="C247" s="58"/>
    </row>
    <row r="248" spans="2:3">
      <c r="B248" s="58"/>
      <c r="C248" s="58"/>
    </row>
    <row r="249" spans="2:3">
      <c r="B249" s="58"/>
      <c r="C249" s="58"/>
    </row>
    <row r="250" spans="2:3">
      <c r="B250" s="58"/>
      <c r="C250" s="58"/>
    </row>
    <row r="251" spans="2:3">
      <c r="B251" s="58"/>
      <c r="C251" s="58"/>
    </row>
    <row r="252" spans="2:3">
      <c r="B252" s="58"/>
      <c r="C252" s="58"/>
    </row>
    <row r="253" spans="2:3">
      <c r="B253" s="58"/>
      <c r="C253" s="58"/>
    </row>
    <row r="254" spans="2:3">
      <c r="B254" s="58"/>
      <c r="C254" s="58"/>
    </row>
  </sheetData>
  <mergeCells count="4">
    <mergeCell ref="A1:F1"/>
    <mergeCell ref="H1:K1"/>
    <mergeCell ref="N1:Q1"/>
    <mergeCell ref="G55:G58"/>
  </mergeCells>
  <pageMargins left="0.7" right="0.7" top="0.75" bottom="0.75" header="0.3" footer="0.3"/>
  <pageSetup paperSize="9"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sheetPr>
  <dimension ref="A1:BW292"/>
  <sheetViews>
    <sheetView zoomScale="80" zoomScaleNormal="80" topLeftCell="A51" workbookViewId="0">
      <pane xSplit="5" ySplit="7" topLeftCell="AX58" activePane="bottomRight" state="frozen"/>
      <selection/>
      <selection pane="topRight"/>
      <selection pane="bottomLeft"/>
      <selection pane="bottomRight" activeCell="AX187" sqref="AX187"/>
    </sheetView>
  </sheetViews>
  <sheetFormatPr defaultColWidth="9" defaultRowHeight="12.75"/>
  <cols>
    <col min="1" max="1" width="9" style="58"/>
    <col min="2" max="2" width="6.14159292035398" style="58" customWidth="1"/>
    <col min="3" max="3" width="13.4247787610619" style="59" customWidth="1"/>
    <col min="4" max="5" width="22.4247787610619" style="58" customWidth="1"/>
    <col min="6" max="6" width="20" style="58" customWidth="1"/>
    <col min="7" max="7" width="21" style="58" customWidth="1"/>
    <col min="8" max="8" width="28" style="58" customWidth="1"/>
    <col min="9" max="9" width="18" style="58" customWidth="1"/>
    <col min="10" max="10" width="12.858407079646" style="54" customWidth="1"/>
    <col min="11" max="14" width="13.858407079646" style="54" customWidth="1"/>
    <col min="15" max="15" width="22.4247787610619" style="58" customWidth="1"/>
    <col min="16" max="16" width="23.5663716814159" style="60" customWidth="1"/>
    <col min="17" max="17" width="26.5663716814159" style="58" customWidth="1"/>
    <col min="18" max="20" width="32.283185840708" style="58" customWidth="1"/>
    <col min="21" max="21" width="9" style="58"/>
    <col min="22" max="22" width="15.283185840708" style="58" customWidth="1"/>
    <col min="23" max="23" width="19.858407079646" style="58" customWidth="1"/>
    <col min="24" max="24" width="28.4247787610619" style="58" customWidth="1"/>
    <col min="25" max="25" width="17.5663716814159" style="58" customWidth="1"/>
    <col min="26" max="26" width="18.5663716814159" style="58" customWidth="1"/>
    <col min="27" max="27" width="16.283185840708" style="58" customWidth="1"/>
    <col min="28" max="29" width="9" style="58"/>
    <col min="30" max="30" width="13.7079646017699" style="58" customWidth="1"/>
    <col min="31" max="31" width="7.42477876106195" style="58" customWidth="1"/>
    <col min="32" max="32" width="9" style="58"/>
    <col min="33" max="33" width="16.858407079646" style="8" customWidth="1"/>
    <col min="34" max="34" width="28" style="58" customWidth="1"/>
    <col min="35" max="35" width="16.283185840708" style="58" customWidth="1"/>
    <col min="36" max="36" width="19.858407079646" style="58" customWidth="1"/>
    <col min="37" max="37" width="16.141592920354" style="58" customWidth="1"/>
    <col min="38" max="38" width="15.858407079646" style="58" customWidth="1"/>
    <col min="39" max="39" width="9" style="58"/>
    <col min="40" max="40" width="47.283185840708" style="58" customWidth="1"/>
    <col min="41" max="41" width="12.4247787610619" style="58" customWidth="1"/>
    <col min="42" max="42" width="20.858407079646" style="58" customWidth="1"/>
    <col min="43" max="44" width="9" style="58"/>
    <col min="45" max="45" width="29.141592920354" style="58" customWidth="1"/>
    <col min="46" max="46" width="15.5663716814159" style="60" customWidth="1"/>
    <col min="47" max="47" width="18" style="60" customWidth="1"/>
    <col min="48" max="48" width="11.283185840708" style="58" customWidth="1"/>
    <col min="49" max="49" width="15.5663716814159" style="60" customWidth="1"/>
    <col min="50" max="51" width="15.7079646017699" style="61" customWidth="1"/>
    <col min="52" max="52" width="18" style="60" customWidth="1"/>
    <col min="53" max="53" width="15.4247787610619" style="60" customWidth="1"/>
    <col min="54" max="54" width="15" style="62" customWidth="1"/>
    <col min="55" max="55" width="11.7079646017699" style="8" customWidth="1"/>
    <col min="56" max="56" width="14.4247787610619" style="8" customWidth="1"/>
    <col min="57" max="57" width="11.7079646017699" style="8" customWidth="1"/>
    <col min="58" max="58" width="13.283185840708" style="8" customWidth="1"/>
    <col min="59" max="59" width="13.858407079646" style="63" customWidth="1"/>
    <col min="60" max="60" width="11.7079646017699" style="54" customWidth="1"/>
    <col min="61" max="62" width="13.283185840708" style="64" customWidth="1"/>
    <col min="63" max="63" width="9.14159292035398" style="54" customWidth="1"/>
    <col min="64" max="64" width="15.5663716814159" style="63" customWidth="1"/>
    <col min="65" max="65" width="9" style="58" customWidth="1"/>
    <col min="66" max="66" width="17" style="58" customWidth="1"/>
    <col min="67" max="67" width="16.7079646017699" style="58" customWidth="1"/>
    <col min="68" max="68" width="43.7079646017699" style="58" customWidth="1"/>
    <col min="69" max="69" width="9" style="65"/>
    <col min="70" max="70" width="10.7079646017699" style="66" customWidth="1"/>
    <col min="71" max="71" width="24.141592920354" style="58" customWidth="1"/>
    <col min="72" max="72" width="9" style="58"/>
    <col min="73" max="73" width="12.7079646017699" style="58" customWidth="1"/>
    <col min="74" max="74" width="13" style="58" customWidth="1"/>
    <col min="75" max="75" width="13.858407079646" style="58" customWidth="1"/>
    <col min="76" max="16384" width="9" style="58"/>
  </cols>
  <sheetData>
    <row r="1" ht="25.5" hidden="1" outlineLevel="1" spans="2:70">
      <c r="B1" s="67" t="s">
        <v>146</v>
      </c>
      <c r="C1" s="68"/>
      <c r="D1" s="69"/>
      <c r="E1" s="69"/>
      <c r="F1" s="69" t="s">
        <v>147</v>
      </c>
      <c r="O1" s="69" t="s">
        <v>148</v>
      </c>
      <c r="P1" s="93"/>
      <c r="Q1" s="105" t="s">
        <v>149</v>
      </c>
      <c r="R1" s="68"/>
      <c r="S1" s="68"/>
      <c r="T1" s="68"/>
      <c r="U1" s="67" t="s">
        <v>150</v>
      </c>
      <c r="V1" s="69"/>
      <c r="W1" s="69"/>
      <c r="X1" s="68"/>
      <c r="Y1" s="68"/>
      <c r="Z1" s="68"/>
      <c r="AA1" s="68"/>
      <c r="AB1" s="68"/>
      <c r="AC1" s="68"/>
      <c r="AD1" s="113" t="s">
        <v>151</v>
      </c>
      <c r="AE1" s="67" t="s">
        <v>152</v>
      </c>
      <c r="AF1" s="114" t="s">
        <v>153</v>
      </c>
      <c r="AG1" s="125" t="s">
        <v>154</v>
      </c>
      <c r="AH1" s="68"/>
      <c r="AI1" s="68"/>
      <c r="AJ1" s="68"/>
      <c r="AK1" s="68"/>
      <c r="AL1" s="68"/>
      <c r="AM1" s="68"/>
      <c r="AN1" s="68"/>
      <c r="AO1" s="125" t="s">
        <v>155</v>
      </c>
      <c r="AP1" s="68" t="s">
        <v>156</v>
      </c>
      <c r="AQ1" s="68"/>
      <c r="AR1" s="68"/>
      <c r="AS1" s="68"/>
      <c r="AT1" s="134"/>
      <c r="AU1" s="134"/>
      <c r="AV1" s="135"/>
      <c r="AW1" s="134"/>
      <c r="AX1" s="148"/>
      <c r="AY1" s="148"/>
      <c r="AZ1" s="149"/>
      <c r="BA1" s="149"/>
      <c r="BB1" s="150"/>
      <c r="BC1" s="151"/>
      <c r="BD1" s="151"/>
      <c r="BE1" s="151"/>
      <c r="BF1" s="135"/>
      <c r="BG1" s="134"/>
      <c r="BH1" s="167"/>
      <c r="BI1" s="168"/>
      <c r="BJ1" s="168"/>
      <c r="BK1" s="169"/>
      <c r="BL1" s="134"/>
      <c r="BM1" s="139"/>
      <c r="BN1" s="139"/>
      <c r="BO1" s="125" t="s">
        <v>157</v>
      </c>
      <c r="BP1" s="71"/>
      <c r="BQ1" s="70"/>
      <c r="BR1" s="58"/>
    </row>
    <row r="2" ht="25.5" hidden="1" outlineLevel="1" spans="2:70">
      <c r="B2" s="70" t="s">
        <v>158</v>
      </c>
      <c r="C2" s="71"/>
      <c r="F2" s="72" t="s">
        <v>159</v>
      </c>
      <c r="O2" s="65" t="s">
        <v>160</v>
      </c>
      <c r="P2" s="94"/>
      <c r="Q2" s="106" t="s">
        <v>161</v>
      </c>
      <c r="R2" s="71"/>
      <c r="S2" s="71"/>
      <c r="T2" s="71"/>
      <c r="U2" s="107" t="s">
        <v>162</v>
      </c>
      <c r="X2" s="71"/>
      <c r="Y2" s="71"/>
      <c r="Z2" s="71"/>
      <c r="AA2" s="71"/>
      <c r="AB2" s="71"/>
      <c r="AC2" s="71"/>
      <c r="AD2" s="8" t="s">
        <v>163</v>
      </c>
      <c r="AE2" s="107" t="s">
        <v>164</v>
      </c>
      <c r="AF2" s="8" t="s">
        <v>165</v>
      </c>
      <c r="AG2" s="58" t="s">
        <v>166</v>
      </c>
      <c r="AH2" s="71"/>
      <c r="AI2" s="71"/>
      <c r="AJ2" s="71"/>
      <c r="AK2" s="71"/>
      <c r="AL2" s="71"/>
      <c r="AM2" s="71"/>
      <c r="AN2" s="71"/>
      <c r="AO2" s="136" t="s">
        <v>167</v>
      </c>
      <c r="AP2" s="137" t="s">
        <v>168</v>
      </c>
      <c r="AQ2" s="71"/>
      <c r="AR2" s="71"/>
      <c r="AS2" s="71"/>
      <c r="AT2" s="138"/>
      <c r="AU2" s="138"/>
      <c r="AV2" s="139"/>
      <c r="AW2" s="138"/>
      <c r="AX2" s="54"/>
      <c r="AY2" s="54"/>
      <c r="BB2" s="152"/>
      <c r="BC2" s="70"/>
      <c r="BD2" s="70"/>
      <c r="BE2" s="70"/>
      <c r="BF2" s="139"/>
      <c r="BG2" s="138"/>
      <c r="BH2" s="170"/>
      <c r="BI2" s="171"/>
      <c r="BJ2" s="171"/>
      <c r="BK2" s="172"/>
      <c r="BL2" s="138"/>
      <c r="BM2" s="139"/>
      <c r="BN2" s="139"/>
      <c r="BO2" s="8" t="s">
        <v>169</v>
      </c>
      <c r="BP2" s="71"/>
      <c r="BQ2" s="70"/>
      <c r="BR2" s="58"/>
    </row>
    <row r="3" ht="38.25" hidden="1" outlineLevel="1" spans="2:70">
      <c r="B3" s="72" t="s">
        <v>170</v>
      </c>
      <c r="C3" s="71"/>
      <c r="F3" s="72" t="s">
        <v>171</v>
      </c>
      <c r="O3" s="58" t="s">
        <v>172</v>
      </c>
      <c r="P3" s="94"/>
      <c r="Q3" s="58" t="s">
        <v>173</v>
      </c>
      <c r="R3" s="71"/>
      <c r="S3" s="71"/>
      <c r="T3" s="71"/>
      <c r="U3" s="108" t="s">
        <v>141</v>
      </c>
      <c r="X3" s="71"/>
      <c r="Y3" s="71"/>
      <c r="Z3" s="71"/>
      <c r="AA3" s="71"/>
      <c r="AB3" s="71"/>
      <c r="AC3" s="71"/>
      <c r="AD3" s="8" t="s">
        <v>174</v>
      </c>
      <c r="AE3" s="108" t="s">
        <v>175</v>
      </c>
      <c r="AF3" s="8" t="s">
        <v>176</v>
      </c>
      <c r="AG3" s="58" t="s">
        <v>177</v>
      </c>
      <c r="AH3" s="71"/>
      <c r="AI3" s="71"/>
      <c r="AJ3" s="71"/>
      <c r="AK3" s="71"/>
      <c r="AL3" s="71"/>
      <c r="AM3" s="71"/>
      <c r="AN3" s="71"/>
      <c r="AO3" s="136" t="s">
        <v>167</v>
      </c>
      <c r="AP3" s="137" t="s">
        <v>178</v>
      </c>
      <c r="AQ3" s="71"/>
      <c r="AR3" s="71"/>
      <c r="AS3" s="71"/>
      <c r="AT3" s="138"/>
      <c r="AU3" s="138"/>
      <c r="AV3" s="139"/>
      <c r="AW3" s="138"/>
      <c r="AX3" s="54"/>
      <c r="AY3" s="54"/>
      <c r="BB3" s="152"/>
      <c r="BC3" s="70"/>
      <c r="BD3" s="70"/>
      <c r="BE3" s="70"/>
      <c r="BF3" s="139"/>
      <c r="BG3" s="138"/>
      <c r="BH3" s="170"/>
      <c r="BI3" s="171"/>
      <c r="BJ3" s="171"/>
      <c r="BK3" s="172"/>
      <c r="BL3" s="138"/>
      <c r="BM3" s="139"/>
      <c r="BN3" s="139"/>
      <c r="BO3" s="8" t="s">
        <v>179</v>
      </c>
      <c r="BP3" s="71"/>
      <c r="BQ3" s="70"/>
      <c r="BR3" s="58"/>
    </row>
    <row r="4" ht="25.5" hidden="1" outlineLevel="1" spans="2:70">
      <c r="B4" s="73" t="s">
        <v>180</v>
      </c>
      <c r="C4" s="71"/>
      <c r="F4" s="72" t="s">
        <v>181</v>
      </c>
      <c r="O4" s="58" t="s">
        <v>182</v>
      </c>
      <c r="P4" s="94"/>
      <c r="Q4" s="58" t="s">
        <v>183</v>
      </c>
      <c r="R4" s="71"/>
      <c r="S4" s="71"/>
      <c r="T4" s="71"/>
      <c r="U4" s="108" t="s">
        <v>184</v>
      </c>
      <c r="X4" s="71"/>
      <c r="Y4" s="71"/>
      <c r="Z4" s="71"/>
      <c r="AA4" s="71"/>
      <c r="AB4" s="71"/>
      <c r="AC4" s="71"/>
      <c r="AD4" s="8" t="s">
        <v>185</v>
      </c>
      <c r="AE4" s="107" t="s">
        <v>186</v>
      </c>
      <c r="AF4" s="8" t="s">
        <v>187</v>
      </c>
      <c r="AG4" s="58" t="s">
        <v>188</v>
      </c>
      <c r="AH4" s="71"/>
      <c r="AI4" s="71"/>
      <c r="AJ4" s="71"/>
      <c r="AK4" s="71"/>
      <c r="AL4" s="71"/>
      <c r="AM4" s="71"/>
      <c r="AN4" s="71"/>
      <c r="AO4" s="136" t="s">
        <v>167</v>
      </c>
      <c r="AP4" s="137" t="s">
        <v>189</v>
      </c>
      <c r="AQ4" s="71"/>
      <c r="AR4" s="71"/>
      <c r="AS4" s="71"/>
      <c r="AT4" s="138"/>
      <c r="AU4" s="138"/>
      <c r="AV4" s="139"/>
      <c r="AW4" s="138"/>
      <c r="AX4" s="54"/>
      <c r="AY4" s="54"/>
      <c r="BB4" s="152"/>
      <c r="BC4" s="70"/>
      <c r="BD4" s="70"/>
      <c r="BE4" s="70"/>
      <c r="BF4" s="139"/>
      <c r="BG4" s="138"/>
      <c r="BH4" s="170"/>
      <c r="BI4" s="171"/>
      <c r="BJ4" s="171"/>
      <c r="BK4" s="172"/>
      <c r="BL4" s="138"/>
      <c r="BM4" s="139"/>
      <c r="BN4" s="139"/>
      <c r="BO4" s="8" t="s">
        <v>190</v>
      </c>
      <c r="BP4" s="71"/>
      <c r="BQ4" s="70"/>
      <c r="BR4" s="58"/>
    </row>
    <row r="5" ht="25.5" hidden="1" outlineLevel="1" spans="2:70">
      <c r="B5" s="73" t="s">
        <v>191</v>
      </c>
      <c r="C5" s="71"/>
      <c r="F5" s="72" t="s">
        <v>192</v>
      </c>
      <c r="O5" s="58" t="s">
        <v>193</v>
      </c>
      <c r="P5" s="94"/>
      <c r="Q5" s="106" t="s">
        <v>194</v>
      </c>
      <c r="R5" s="71"/>
      <c r="S5" s="71"/>
      <c r="T5" s="71"/>
      <c r="U5" s="107" t="s">
        <v>195</v>
      </c>
      <c r="X5" s="71"/>
      <c r="Y5" s="71"/>
      <c r="Z5" s="71"/>
      <c r="AA5" s="71"/>
      <c r="AB5" s="71"/>
      <c r="AC5" s="71"/>
      <c r="AD5" s="8" t="s">
        <v>196</v>
      </c>
      <c r="AE5" s="115"/>
      <c r="AF5" s="116" t="s">
        <v>197</v>
      </c>
      <c r="AG5" s="58" t="s">
        <v>198</v>
      </c>
      <c r="AH5" s="71"/>
      <c r="AI5" s="71"/>
      <c r="AJ5" s="71"/>
      <c r="AK5" s="71"/>
      <c r="AL5" s="71"/>
      <c r="AM5" s="71"/>
      <c r="AN5" s="71"/>
      <c r="AO5" s="136" t="s">
        <v>167</v>
      </c>
      <c r="AP5" s="137" t="s">
        <v>199</v>
      </c>
      <c r="AQ5" s="71"/>
      <c r="AR5" s="71"/>
      <c r="AS5" s="71"/>
      <c r="AT5" s="138"/>
      <c r="AU5" s="138"/>
      <c r="AV5" s="139"/>
      <c r="AW5" s="138"/>
      <c r="AX5" s="54"/>
      <c r="AY5" s="54"/>
      <c r="BB5" s="152"/>
      <c r="BC5" s="70"/>
      <c r="BD5" s="70"/>
      <c r="BE5" s="70"/>
      <c r="BF5" s="139"/>
      <c r="BG5" s="138"/>
      <c r="BH5" s="170"/>
      <c r="BI5" s="171"/>
      <c r="BJ5" s="171"/>
      <c r="BK5" s="172"/>
      <c r="BL5" s="138"/>
      <c r="BM5" s="139"/>
      <c r="BN5" s="139"/>
      <c r="BO5" s="116" t="s">
        <v>200</v>
      </c>
      <c r="BP5" s="71"/>
      <c r="BQ5" s="70"/>
      <c r="BR5" s="58"/>
    </row>
    <row r="6" ht="25.5" hidden="1" outlineLevel="1" spans="3:70">
      <c r="C6" s="74"/>
      <c r="F6" s="72" t="s">
        <v>201</v>
      </c>
      <c r="O6" s="58" t="s">
        <v>202</v>
      </c>
      <c r="P6" s="94"/>
      <c r="Q6" s="109" t="s">
        <v>203</v>
      </c>
      <c r="R6" s="71"/>
      <c r="S6" s="71"/>
      <c r="T6" s="71"/>
      <c r="X6" s="71"/>
      <c r="Y6" s="71"/>
      <c r="Z6" s="71"/>
      <c r="AA6" s="71"/>
      <c r="AB6" s="71"/>
      <c r="AC6" s="71"/>
      <c r="AD6" s="8"/>
      <c r="AE6" s="117"/>
      <c r="AF6" s="116" t="s">
        <v>204</v>
      </c>
      <c r="AG6" s="72" t="s">
        <v>205</v>
      </c>
      <c r="AH6" s="71"/>
      <c r="AI6" s="71"/>
      <c r="AJ6" s="71"/>
      <c r="AK6" s="71"/>
      <c r="AL6" s="71"/>
      <c r="AM6" s="71"/>
      <c r="AN6" s="71"/>
      <c r="AO6" s="136" t="s">
        <v>167</v>
      </c>
      <c r="AP6" s="137" t="s">
        <v>206</v>
      </c>
      <c r="AQ6" s="71"/>
      <c r="AR6" s="71"/>
      <c r="AS6" s="71"/>
      <c r="AT6" s="138"/>
      <c r="AU6" s="138"/>
      <c r="AV6" s="139"/>
      <c r="AW6" s="138"/>
      <c r="AX6" s="54"/>
      <c r="AY6" s="54"/>
      <c r="BB6" s="152"/>
      <c r="BC6" s="70"/>
      <c r="BD6" s="70"/>
      <c r="BE6" s="70"/>
      <c r="BF6" s="139"/>
      <c r="BG6" s="138"/>
      <c r="BH6" s="170"/>
      <c r="BI6" s="171"/>
      <c r="BJ6" s="171"/>
      <c r="BK6" s="172"/>
      <c r="BL6" s="138"/>
      <c r="BM6" s="139"/>
      <c r="BN6" s="139"/>
      <c r="BO6" s="8" t="s">
        <v>207</v>
      </c>
      <c r="BP6" s="71"/>
      <c r="BQ6" s="70"/>
      <c r="BR6" s="58"/>
    </row>
    <row r="7" ht="25.5" hidden="1" outlineLevel="1" spans="3:70">
      <c r="C7" s="75"/>
      <c r="F7" s="72" t="s">
        <v>208</v>
      </c>
      <c r="O7" s="58" t="s">
        <v>209</v>
      </c>
      <c r="P7" s="94" t="s">
        <v>210</v>
      </c>
      <c r="Q7" s="109" t="s">
        <v>211</v>
      </c>
      <c r="R7" s="71"/>
      <c r="S7" s="71"/>
      <c r="T7" s="71"/>
      <c r="X7" s="71"/>
      <c r="Y7" s="71"/>
      <c r="Z7" s="71"/>
      <c r="AA7" s="71"/>
      <c r="AB7" s="71"/>
      <c r="AC7" s="71"/>
      <c r="AE7" s="118"/>
      <c r="AF7" s="116" t="s">
        <v>212</v>
      </c>
      <c r="AG7" s="72" t="s">
        <v>213</v>
      </c>
      <c r="AH7" s="71"/>
      <c r="AI7" s="71"/>
      <c r="AJ7" s="71"/>
      <c r="AK7" s="71"/>
      <c r="AL7" s="71"/>
      <c r="AM7" s="71"/>
      <c r="AN7" s="71"/>
      <c r="AO7" s="136" t="s">
        <v>167</v>
      </c>
      <c r="AP7" s="137" t="s">
        <v>214</v>
      </c>
      <c r="AQ7" s="71"/>
      <c r="AR7" s="71"/>
      <c r="AS7" s="71"/>
      <c r="AT7" s="138"/>
      <c r="AU7" s="138"/>
      <c r="AV7" s="139"/>
      <c r="AW7" s="138"/>
      <c r="BB7" s="152"/>
      <c r="BC7" s="70"/>
      <c r="BD7" s="70"/>
      <c r="BE7" s="70"/>
      <c r="BF7" s="139"/>
      <c r="BG7" s="138"/>
      <c r="BH7" s="170"/>
      <c r="BI7" s="171"/>
      <c r="BJ7" s="171"/>
      <c r="BK7" s="172"/>
      <c r="BL7" s="138"/>
      <c r="BM7" s="139"/>
      <c r="BN7" s="139"/>
      <c r="BO7" s="71"/>
      <c r="BP7" s="71"/>
      <c r="BQ7" s="70"/>
      <c r="BR7" s="58"/>
    </row>
    <row r="8" ht="13.1" hidden="1" outlineLevel="1" spans="3:70">
      <c r="C8" s="74"/>
      <c r="F8" s="72" t="s">
        <v>215</v>
      </c>
      <c r="O8" s="58" t="s">
        <v>216</v>
      </c>
      <c r="P8" s="94"/>
      <c r="Q8" s="106" t="s">
        <v>217</v>
      </c>
      <c r="R8" s="71"/>
      <c r="S8" s="71"/>
      <c r="T8" s="71"/>
      <c r="X8" s="71"/>
      <c r="Y8" s="71"/>
      <c r="Z8" s="71"/>
      <c r="AA8" s="71"/>
      <c r="AB8" s="71"/>
      <c r="AC8" s="71"/>
      <c r="AE8" s="118"/>
      <c r="AF8" s="8" t="s">
        <v>218</v>
      </c>
      <c r="AG8" s="72" t="s">
        <v>219</v>
      </c>
      <c r="AH8" s="71"/>
      <c r="AI8" s="71"/>
      <c r="AJ8" s="71"/>
      <c r="AK8" s="71"/>
      <c r="AL8" s="71"/>
      <c r="AM8" s="71"/>
      <c r="AN8" s="71"/>
      <c r="AO8" s="136" t="s">
        <v>167</v>
      </c>
      <c r="AP8" s="137" t="s">
        <v>220</v>
      </c>
      <c r="AQ8" s="71"/>
      <c r="AR8" s="71"/>
      <c r="AS8" s="71"/>
      <c r="AT8" s="138"/>
      <c r="AU8" s="138"/>
      <c r="AV8" s="139"/>
      <c r="AW8" s="138"/>
      <c r="BB8" s="152"/>
      <c r="BC8" s="70"/>
      <c r="BD8" s="70"/>
      <c r="BE8" s="70"/>
      <c r="BF8" s="139"/>
      <c r="BG8" s="138"/>
      <c r="BH8" s="170"/>
      <c r="BI8" s="171"/>
      <c r="BJ8" s="171"/>
      <c r="BK8" s="172"/>
      <c r="BL8" s="138"/>
      <c r="BM8" s="139"/>
      <c r="BN8" s="139"/>
      <c r="BO8" s="71"/>
      <c r="BP8" s="71"/>
      <c r="BQ8" s="70"/>
      <c r="BR8" s="58"/>
    </row>
    <row r="9" ht="25.5" hidden="1" outlineLevel="1" spans="3:70">
      <c r="C9" s="74"/>
      <c r="F9" s="72" t="s">
        <v>221</v>
      </c>
      <c r="O9" s="58" t="s">
        <v>222</v>
      </c>
      <c r="P9" s="94"/>
      <c r="Q9" s="106" t="s">
        <v>223</v>
      </c>
      <c r="R9" s="71"/>
      <c r="S9" s="71"/>
      <c r="T9" s="71"/>
      <c r="X9" s="71"/>
      <c r="Y9" s="71"/>
      <c r="Z9" s="71"/>
      <c r="AA9" s="71"/>
      <c r="AB9" s="71"/>
      <c r="AC9" s="71"/>
      <c r="AE9" s="118"/>
      <c r="AF9" s="72" t="s">
        <v>224</v>
      </c>
      <c r="AG9" s="126"/>
      <c r="AH9" s="71"/>
      <c r="AI9" s="71"/>
      <c r="AJ9" s="71"/>
      <c r="AK9" s="71"/>
      <c r="AL9" s="71"/>
      <c r="AM9" s="71"/>
      <c r="AN9" s="71"/>
      <c r="AO9" s="136" t="s">
        <v>167</v>
      </c>
      <c r="AP9" s="137" t="s">
        <v>225</v>
      </c>
      <c r="AQ9" s="71"/>
      <c r="AR9" s="71"/>
      <c r="AS9" s="71"/>
      <c r="AT9" s="138"/>
      <c r="AU9" s="138"/>
      <c r="AV9" s="139"/>
      <c r="AW9" s="138"/>
      <c r="BB9" s="152"/>
      <c r="BC9" s="70"/>
      <c r="BD9" s="70"/>
      <c r="BE9" s="70"/>
      <c r="BF9" s="139"/>
      <c r="BG9" s="138"/>
      <c r="BH9" s="170"/>
      <c r="BI9" s="171"/>
      <c r="BJ9" s="171"/>
      <c r="BK9" s="172"/>
      <c r="BL9" s="138"/>
      <c r="BM9" s="139"/>
      <c r="BN9" s="139"/>
      <c r="BO9" s="71"/>
      <c r="BP9" s="71"/>
      <c r="BQ9" s="70"/>
      <c r="BR9" s="58"/>
    </row>
    <row r="10" ht="13.1" hidden="1" outlineLevel="1" spans="3:70">
      <c r="C10" s="71"/>
      <c r="F10" s="72" t="s">
        <v>226</v>
      </c>
      <c r="O10" s="58" t="s">
        <v>227</v>
      </c>
      <c r="P10" s="94"/>
      <c r="Q10" s="106" t="s">
        <v>228</v>
      </c>
      <c r="R10" s="71"/>
      <c r="S10" s="71"/>
      <c r="T10" s="71"/>
      <c r="X10" s="71"/>
      <c r="Y10" s="71"/>
      <c r="Z10" s="71"/>
      <c r="AA10" s="71"/>
      <c r="AB10" s="71"/>
      <c r="AC10" s="71"/>
      <c r="AF10" s="8" t="s">
        <v>229</v>
      </c>
      <c r="AG10" s="126"/>
      <c r="AH10" s="71"/>
      <c r="AI10" s="71"/>
      <c r="AJ10" s="71"/>
      <c r="AK10" s="71"/>
      <c r="AL10" s="71"/>
      <c r="AM10" s="71"/>
      <c r="AN10" s="71"/>
      <c r="AO10" s="136" t="s">
        <v>167</v>
      </c>
      <c r="AP10" s="137" t="s">
        <v>230</v>
      </c>
      <c r="AQ10" s="71"/>
      <c r="AR10" s="71"/>
      <c r="AS10" s="71"/>
      <c r="AT10" s="138"/>
      <c r="AU10" s="138"/>
      <c r="AV10" s="139"/>
      <c r="AW10" s="138"/>
      <c r="BB10" s="152"/>
      <c r="BC10" s="70"/>
      <c r="BD10" s="70"/>
      <c r="BE10" s="70"/>
      <c r="BF10" s="139"/>
      <c r="BG10" s="138"/>
      <c r="BH10" s="170"/>
      <c r="BI10" s="171"/>
      <c r="BJ10" s="171"/>
      <c r="BK10" s="172"/>
      <c r="BL10" s="138"/>
      <c r="BM10" s="139"/>
      <c r="BN10" s="139"/>
      <c r="BO10" s="71"/>
      <c r="BP10" s="71"/>
      <c r="BQ10" s="70"/>
      <c r="BR10" s="58"/>
    </row>
    <row r="11" ht="13.1" hidden="1" outlineLevel="1" spans="3:70">
      <c r="C11" s="71"/>
      <c r="F11" s="72" t="s">
        <v>231</v>
      </c>
      <c r="O11" s="58" t="s">
        <v>232</v>
      </c>
      <c r="P11" s="94"/>
      <c r="Q11" s="58" t="s">
        <v>233</v>
      </c>
      <c r="R11" s="71"/>
      <c r="S11" s="71"/>
      <c r="T11" s="71"/>
      <c r="X11" s="71"/>
      <c r="Y11" s="71"/>
      <c r="Z11" s="71"/>
      <c r="AA11" s="71"/>
      <c r="AB11" s="71"/>
      <c r="AC11" s="71"/>
      <c r="AF11" s="71"/>
      <c r="AG11" s="126"/>
      <c r="AH11" s="71"/>
      <c r="AI11" s="71"/>
      <c r="AJ11" s="71"/>
      <c r="AK11" s="71"/>
      <c r="AL11" s="71"/>
      <c r="AM11" s="71"/>
      <c r="AN11" s="71"/>
      <c r="AO11" s="136" t="s">
        <v>167</v>
      </c>
      <c r="AP11" s="137" t="s">
        <v>234</v>
      </c>
      <c r="AQ11" s="71"/>
      <c r="AR11" s="71"/>
      <c r="AS11" s="71"/>
      <c r="AT11" s="138"/>
      <c r="AU11" s="138"/>
      <c r="AV11" s="139"/>
      <c r="AW11" s="138"/>
      <c r="BB11" s="152"/>
      <c r="BC11" s="70"/>
      <c r="BD11" s="70"/>
      <c r="BE11" s="70"/>
      <c r="BF11" s="139"/>
      <c r="BG11" s="138"/>
      <c r="BH11" s="170"/>
      <c r="BI11" s="171"/>
      <c r="BJ11" s="171"/>
      <c r="BK11" s="172"/>
      <c r="BL11" s="138"/>
      <c r="BM11" s="139"/>
      <c r="BN11" s="139"/>
      <c r="BO11" s="71"/>
      <c r="BP11" s="71"/>
      <c r="BQ11" s="70"/>
      <c r="BR11" s="58"/>
    </row>
    <row r="12" ht="13.1" hidden="1" outlineLevel="1" spans="3:70">
      <c r="C12" s="71"/>
      <c r="F12" s="72" t="s">
        <v>235</v>
      </c>
      <c r="O12" s="58" t="s">
        <v>236</v>
      </c>
      <c r="P12" s="94"/>
      <c r="R12" s="71"/>
      <c r="S12" s="71"/>
      <c r="T12" s="71"/>
      <c r="X12" s="71"/>
      <c r="Y12" s="71"/>
      <c r="Z12" s="71"/>
      <c r="AA12" s="71"/>
      <c r="AB12" s="71"/>
      <c r="AC12" s="71"/>
      <c r="AF12" s="71"/>
      <c r="AG12" s="126"/>
      <c r="AH12" s="71"/>
      <c r="AI12" s="71"/>
      <c r="AJ12" s="71"/>
      <c r="AK12" s="71"/>
      <c r="AL12" s="71"/>
      <c r="AM12" s="71"/>
      <c r="AN12" s="71"/>
      <c r="AO12" s="136" t="s">
        <v>167</v>
      </c>
      <c r="AP12" s="137" t="s">
        <v>237</v>
      </c>
      <c r="AQ12" s="71"/>
      <c r="AR12" s="71"/>
      <c r="AS12" s="71"/>
      <c r="AT12" s="138"/>
      <c r="AU12" s="138"/>
      <c r="AV12" s="139"/>
      <c r="AW12" s="138"/>
      <c r="BB12" s="152"/>
      <c r="BC12" s="70"/>
      <c r="BD12" s="70"/>
      <c r="BE12" s="70"/>
      <c r="BF12" s="139"/>
      <c r="BG12" s="138"/>
      <c r="BH12" s="170"/>
      <c r="BI12" s="171"/>
      <c r="BJ12" s="171"/>
      <c r="BK12" s="172"/>
      <c r="BL12" s="138"/>
      <c r="BM12" s="139"/>
      <c r="BN12" s="139"/>
      <c r="BO12" s="71"/>
      <c r="BP12" s="71"/>
      <c r="BQ12" s="70"/>
      <c r="BR12" s="58"/>
    </row>
    <row r="13" ht="13.1" hidden="1" outlineLevel="1" spans="3:70">
      <c r="C13" s="71"/>
      <c r="F13" s="72" t="s">
        <v>238</v>
      </c>
      <c r="O13" s="58" t="s">
        <v>239</v>
      </c>
      <c r="P13" s="94"/>
      <c r="R13" s="71"/>
      <c r="S13" s="71"/>
      <c r="T13" s="71"/>
      <c r="X13" s="71"/>
      <c r="Y13" s="71"/>
      <c r="Z13" s="71"/>
      <c r="AA13" s="71"/>
      <c r="AB13" s="71"/>
      <c r="AC13" s="71"/>
      <c r="AF13" s="71"/>
      <c r="AG13" s="126"/>
      <c r="AH13" s="71"/>
      <c r="AI13" s="71"/>
      <c r="AJ13" s="71"/>
      <c r="AK13" s="71"/>
      <c r="AL13" s="71"/>
      <c r="AM13" s="71"/>
      <c r="AN13" s="71"/>
      <c r="AO13" s="136" t="s">
        <v>167</v>
      </c>
      <c r="AP13" s="137" t="s">
        <v>240</v>
      </c>
      <c r="AQ13" s="71"/>
      <c r="AR13" s="71"/>
      <c r="AS13" s="71"/>
      <c r="AT13" s="138"/>
      <c r="AU13" s="138"/>
      <c r="AV13" s="139"/>
      <c r="AW13" s="138"/>
      <c r="BB13" s="152"/>
      <c r="BC13" s="70"/>
      <c r="BD13" s="70"/>
      <c r="BE13" s="70"/>
      <c r="BF13" s="139"/>
      <c r="BG13" s="138"/>
      <c r="BH13" s="170"/>
      <c r="BI13" s="171"/>
      <c r="BJ13" s="171"/>
      <c r="BK13" s="172"/>
      <c r="BL13" s="138"/>
      <c r="BM13" s="139"/>
      <c r="BN13" s="139"/>
      <c r="BO13" s="71"/>
      <c r="BP13" s="71"/>
      <c r="BQ13" s="70"/>
      <c r="BR13" s="58"/>
    </row>
    <row r="14" ht="25.5" hidden="1" outlineLevel="1" spans="3:70">
      <c r="C14" s="71"/>
      <c r="F14" s="72" t="s">
        <v>241</v>
      </c>
      <c r="O14" s="58" t="s">
        <v>242</v>
      </c>
      <c r="P14" s="94"/>
      <c r="R14" s="71"/>
      <c r="S14" s="71"/>
      <c r="T14" s="71"/>
      <c r="X14" s="71"/>
      <c r="Y14" s="71"/>
      <c r="Z14" s="71"/>
      <c r="AA14" s="71"/>
      <c r="AB14" s="71"/>
      <c r="AC14" s="71"/>
      <c r="AF14" s="71"/>
      <c r="AG14" s="126"/>
      <c r="AH14" s="71"/>
      <c r="AI14" s="71"/>
      <c r="AJ14" s="71"/>
      <c r="AK14" s="71"/>
      <c r="AL14" s="71"/>
      <c r="AM14" s="71"/>
      <c r="AN14" s="71"/>
      <c r="AO14" s="136" t="s">
        <v>167</v>
      </c>
      <c r="AP14" s="137" t="s">
        <v>243</v>
      </c>
      <c r="AQ14" s="71"/>
      <c r="AR14" s="71"/>
      <c r="AS14" s="71"/>
      <c r="AT14" s="138"/>
      <c r="AU14" s="138"/>
      <c r="AV14" s="139"/>
      <c r="AW14" s="138"/>
      <c r="BB14" s="152"/>
      <c r="BC14" s="70"/>
      <c r="BD14" s="70"/>
      <c r="BE14" s="70"/>
      <c r="BF14" s="139"/>
      <c r="BG14" s="138"/>
      <c r="BH14" s="170"/>
      <c r="BI14" s="171"/>
      <c r="BJ14" s="171"/>
      <c r="BK14" s="172"/>
      <c r="BL14" s="138"/>
      <c r="BM14" s="139"/>
      <c r="BN14" s="139"/>
      <c r="BO14" s="71"/>
      <c r="BP14" s="71"/>
      <c r="BQ14" s="70"/>
      <c r="BR14" s="58"/>
    </row>
    <row r="15" ht="25.5" hidden="1" outlineLevel="1" spans="3:70">
      <c r="C15" s="71"/>
      <c r="F15" s="72" t="s">
        <v>244</v>
      </c>
      <c r="O15" s="58" t="s">
        <v>245</v>
      </c>
      <c r="P15" s="94"/>
      <c r="R15" s="71"/>
      <c r="S15" s="71"/>
      <c r="T15" s="71"/>
      <c r="X15" s="71"/>
      <c r="Y15" s="71"/>
      <c r="Z15" s="71"/>
      <c r="AA15" s="71"/>
      <c r="AB15" s="71"/>
      <c r="AC15" s="71"/>
      <c r="AF15" s="71"/>
      <c r="AG15" s="126"/>
      <c r="AH15" s="71"/>
      <c r="AI15" s="71"/>
      <c r="AJ15" s="71"/>
      <c r="AK15" s="71"/>
      <c r="AL15" s="71"/>
      <c r="AM15" s="71"/>
      <c r="AN15" s="71"/>
      <c r="AO15" s="136" t="s">
        <v>167</v>
      </c>
      <c r="AP15" s="137" t="s">
        <v>246</v>
      </c>
      <c r="AQ15" s="71"/>
      <c r="AR15" s="71"/>
      <c r="AS15" s="71"/>
      <c r="AT15" s="138"/>
      <c r="AU15" s="138"/>
      <c r="AV15" s="139"/>
      <c r="AW15" s="138"/>
      <c r="BB15" s="152"/>
      <c r="BC15" s="70"/>
      <c r="BD15" s="70"/>
      <c r="BE15" s="70"/>
      <c r="BF15" s="139"/>
      <c r="BG15" s="138"/>
      <c r="BH15" s="170"/>
      <c r="BI15" s="171"/>
      <c r="BJ15" s="171"/>
      <c r="BK15" s="172"/>
      <c r="BL15" s="138"/>
      <c r="BM15" s="139"/>
      <c r="BN15" s="139"/>
      <c r="BO15" s="71"/>
      <c r="BP15" s="71"/>
      <c r="BQ15" s="70"/>
      <c r="BR15" s="58"/>
    </row>
    <row r="16" ht="13.1" hidden="1" outlineLevel="1" spans="3:70">
      <c r="C16" s="71"/>
      <c r="F16" s="72" t="s">
        <v>247</v>
      </c>
      <c r="O16" s="58" t="s">
        <v>248</v>
      </c>
      <c r="P16" s="94"/>
      <c r="R16" s="71"/>
      <c r="S16" s="71"/>
      <c r="T16" s="71"/>
      <c r="X16" s="71"/>
      <c r="Y16" s="71"/>
      <c r="Z16" s="71"/>
      <c r="AA16" s="71"/>
      <c r="AB16" s="71"/>
      <c r="AC16" s="71"/>
      <c r="AF16" s="71"/>
      <c r="AG16" s="126"/>
      <c r="AH16" s="71"/>
      <c r="AI16" s="71"/>
      <c r="AJ16" s="71"/>
      <c r="AK16" s="71"/>
      <c r="AL16" s="71"/>
      <c r="AM16" s="71"/>
      <c r="AN16" s="71"/>
      <c r="AO16" s="136" t="s">
        <v>167</v>
      </c>
      <c r="AP16" s="137" t="s">
        <v>249</v>
      </c>
      <c r="AQ16" s="71"/>
      <c r="AR16" s="71"/>
      <c r="AS16" s="71"/>
      <c r="AT16" s="138"/>
      <c r="AU16" s="138"/>
      <c r="AV16" s="139"/>
      <c r="AW16" s="138"/>
      <c r="BB16" s="152"/>
      <c r="BC16" s="70"/>
      <c r="BD16" s="70"/>
      <c r="BE16" s="70"/>
      <c r="BF16" s="139"/>
      <c r="BG16" s="138"/>
      <c r="BH16" s="170"/>
      <c r="BI16" s="171"/>
      <c r="BJ16" s="171"/>
      <c r="BK16" s="172"/>
      <c r="BL16" s="138"/>
      <c r="BM16" s="139"/>
      <c r="BN16" s="139"/>
      <c r="BO16" s="71"/>
      <c r="BP16" s="71"/>
      <c r="BQ16" s="70"/>
      <c r="BR16" s="58"/>
    </row>
    <row r="17" ht="13.1" hidden="1" outlineLevel="1" spans="3:70">
      <c r="C17" s="71"/>
      <c r="F17" s="72" t="s">
        <v>250</v>
      </c>
      <c r="O17" s="58" t="s">
        <v>251</v>
      </c>
      <c r="P17" s="94"/>
      <c r="R17" s="71"/>
      <c r="S17" s="71"/>
      <c r="T17" s="71"/>
      <c r="X17" s="71"/>
      <c r="Y17" s="71"/>
      <c r="Z17" s="71"/>
      <c r="AA17" s="71"/>
      <c r="AB17" s="71"/>
      <c r="AC17" s="71"/>
      <c r="AF17" s="71"/>
      <c r="AG17" s="126"/>
      <c r="AH17" s="71"/>
      <c r="AI17" s="71"/>
      <c r="AJ17" s="71"/>
      <c r="AK17" s="71"/>
      <c r="AL17" s="71"/>
      <c r="AM17" s="71"/>
      <c r="AN17" s="71"/>
      <c r="AO17" s="136" t="s">
        <v>167</v>
      </c>
      <c r="AP17" s="137" t="s">
        <v>252</v>
      </c>
      <c r="AQ17" s="71"/>
      <c r="AR17" s="71"/>
      <c r="AS17" s="71"/>
      <c r="AT17" s="138"/>
      <c r="AU17" s="138"/>
      <c r="AV17" s="139"/>
      <c r="AW17" s="138"/>
      <c r="BB17" s="152"/>
      <c r="BC17" s="70"/>
      <c r="BD17" s="70"/>
      <c r="BE17" s="70"/>
      <c r="BF17" s="139"/>
      <c r="BG17" s="138"/>
      <c r="BH17" s="170"/>
      <c r="BI17" s="171"/>
      <c r="BJ17" s="171"/>
      <c r="BK17" s="172"/>
      <c r="BL17" s="138"/>
      <c r="BM17" s="139"/>
      <c r="BN17" s="139"/>
      <c r="BO17" s="71"/>
      <c r="BP17" s="71"/>
      <c r="BQ17" s="70"/>
      <c r="BR17" s="58"/>
    </row>
    <row r="18" ht="25.5" hidden="1" outlineLevel="1" spans="3:70">
      <c r="C18" s="71"/>
      <c r="F18" s="72" t="s">
        <v>253</v>
      </c>
      <c r="O18" s="58" t="s">
        <v>254</v>
      </c>
      <c r="P18" s="94"/>
      <c r="R18" s="71"/>
      <c r="S18" s="71"/>
      <c r="T18" s="71"/>
      <c r="X18" s="71"/>
      <c r="Y18" s="71"/>
      <c r="Z18" s="71"/>
      <c r="AA18" s="71"/>
      <c r="AB18" s="71"/>
      <c r="AC18" s="71"/>
      <c r="AF18" s="71"/>
      <c r="AG18" s="126"/>
      <c r="AH18" s="71"/>
      <c r="AI18" s="71"/>
      <c r="AJ18" s="71"/>
      <c r="AK18" s="71"/>
      <c r="AL18" s="71"/>
      <c r="AM18" s="71"/>
      <c r="AN18" s="71"/>
      <c r="AO18" s="136" t="s">
        <v>167</v>
      </c>
      <c r="AP18" s="137" t="s">
        <v>255</v>
      </c>
      <c r="AQ18" s="71"/>
      <c r="AR18" s="71"/>
      <c r="AS18" s="71"/>
      <c r="AT18" s="138"/>
      <c r="AU18" s="138"/>
      <c r="AV18" s="139"/>
      <c r="AW18" s="138"/>
      <c r="BB18" s="152"/>
      <c r="BC18" s="70"/>
      <c r="BD18" s="70"/>
      <c r="BE18" s="70"/>
      <c r="BF18" s="139"/>
      <c r="BG18" s="138"/>
      <c r="BH18" s="170"/>
      <c r="BI18" s="171"/>
      <c r="BJ18" s="171"/>
      <c r="BK18" s="172"/>
      <c r="BL18" s="138"/>
      <c r="BM18" s="139"/>
      <c r="BN18" s="139"/>
      <c r="BO18" s="71"/>
      <c r="BP18" s="71"/>
      <c r="BQ18" s="70"/>
      <c r="BR18" s="58"/>
    </row>
    <row r="19" ht="25.5" hidden="1" outlineLevel="1" spans="3:70">
      <c r="C19" s="71"/>
      <c r="D19" s="59"/>
      <c r="E19" s="59"/>
      <c r="F19" s="76" t="s">
        <v>256</v>
      </c>
      <c r="G19" s="71"/>
      <c r="O19" s="59" t="s">
        <v>257</v>
      </c>
      <c r="P19" s="94"/>
      <c r="R19" s="71"/>
      <c r="S19" s="71"/>
      <c r="T19" s="71"/>
      <c r="X19" s="71"/>
      <c r="Y19" s="71"/>
      <c r="Z19" s="71"/>
      <c r="AA19" s="71"/>
      <c r="AB19" s="71"/>
      <c r="AC19" s="71"/>
      <c r="AE19" s="71"/>
      <c r="AF19" s="71"/>
      <c r="AG19" s="126"/>
      <c r="AH19" s="71"/>
      <c r="AI19" s="71"/>
      <c r="AJ19" s="71"/>
      <c r="AK19" s="71"/>
      <c r="AL19" s="71"/>
      <c r="AM19" s="71"/>
      <c r="AN19" s="71"/>
      <c r="AO19" s="136" t="s">
        <v>167</v>
      </c>
      <c r="AP19" s="137" t="s">
        <v>258</v>
      </c>
      <c r="AQ19" s="71"/>
      <c r="AR19" s="71"/>
      <c r="AS19" s="71"/>
      <c r="AT19" s="138"/>
      <c r="AU19" s="138"/>
      <c r="AV19" s="139"/>
      <c r="AW19" s="138"/>
      <c r="BB19" s="152"/>
      <c r="BC19" s="70"/>
      <c r="BD19" s="70"/>
      <c r="BE19" s="70"/>
      <c r="BF19" s="139"/>
      <c r="BG19" s="138"/>
      <c r="BH19" s="170"/>
      <c r="BI19" s="171"/>
      <c r="BJ19" s="171"/>
      <c r="BK19" s="172"/>
      <c r="BL19" s="138"/>
      <c r="BM19" s="139"/>
      <c r="BN19" s="139"/>
      <c r="BO19" s="71"/>
      <c r="BP19" s="71"/>
      <c r="BQ19" s="70"/>
      <c r="BR19" s="58"/>
    </row>
    <row r="20" ht="13.1" hidden="1" outlineLevel="1" spans="4:70">
      <c r="D20" s="77"/>
      <c r="E20" s="77"/>
      <c r="F20" s="72" t="s">
        <v>162</v>
      </c>
      <c r="G20" s="70"/>
      <c r="O20" s="77" t="s">
        <v>259</v>
      </c>
      <c r="P20" s="94"/>
      <c r="R20" s="71"/>
      <c r="S20" s="71"/>
      <c r="T20" s="71"/>
      <c r="X20" s="71"/>
      <c r="Y20" s="71"/>
      <c r="Z20" s="71"/>
      <c r="AA20" s="71"/>
      <c r="AB20" s="71"/>
      <c r="AC20" s="71"/>
      <c r="AF20" s="71"/>
      <c r="AG20" s="126"/>
      <c r="AH20" s="71"/>
      <c r="AI20" s="71"/>
      <c r="AJ20" s="71"/>
      <c r="AK20" s="71"/>
      <c r="AL20" s="71"/>
      <c r="AM20" s="71"/>
      <c r="AN20" s="71"/>
      <c r="AO20" s="136" t="s">
        <v>167</v>
      </c>
      <c r="AP20" s="137" t="s">
        <v>260</v>
      </c>
      <c r="AQ20" s="71"/>
      <c r="AR20" s="71"/>
      <c r="AS20" s="71"/>
      <c r="AT20" s="138"/>
      <c r="AU20" s="138"/>
      <c r="AV20" s="139"/>
      <c r="AW20" s="138"/>
      <c r="BB20" s="152"/>
      <c r="BC20" s="70"/>
      <c r="BD20" s="70"/>
      <c r="BE20" s="70"/>
      <c r="BF20" s="139"/>
      <c r="BG20" s="138"/>
      <c r="BH20" s="170"/>
      <c r="BI20" s="171"/>
      <c r="BJ20" s="171"/>
      <c r="BK20" s="172"/>
      <c r="BL20" s="138"/>
      <c r="BM20" s="139"/>
      <c r="BN20" s="139"/>
      <c r="BO20" s="71"/>
      <c r="BP20" s="71"/>
      <c r="BQ20" s="70"/>
      <c r="BR20" s="58"/>
    </row>
    <row r="21" ht="13.1" hidden="1" outlineLevel="1" spans="3:70">
      <c r="C21" s="77"/>
      <c r="D21" s="77"/>
      <c r="E21" s="77"/>
      <c r="F21" s="77" t="s">
        <v>261</v>
      </c>
      <c r="G21" s="70"/>
      <c r="O21" s="77" t="s">
        <v>262</v>
      </c>
      <c r="P21" s="94"/>
      <c r="R21" s="71"/>
      <c r="S21" s="71"/>
      <c r="T21" s="71"/>
      <c r="X21" s="71"/>
      <c r="Y21" s="71"/>
      <c r="Z21" s="71"/>
      <c r="AA21" s="71"/>
      <c r="AB21" s="71"/>
      <c r="AC21" s="71"/>
      <c r="AF21" s="71"/>
      <c r="AG21" s="126"/>
      <c r="AH21" s="71"/>
      <c r="AI21" s="71"/>
      <c r="AJ21" s="71"/>
      <c r="AK21" s="71"/>
      <c r="AL21" s="71"/>
      <c r="AM21" s="71"/>
      <c r="AN21" s="71"/>
      <c r="AO21" s="136" t="s">
        <v>167</v>
      </c>
      <c r="AP21" s="137" t="s">
        <v>263</v>
      </c>
      <c r="AQ21" s="71"/>
      <c r="AR21" s="71"/>
      <c r="AS21" s="71"/>
      <c r="AT21" s="138"/>
      <c r="AU21" s="138"/>
      <c r="AV21" s="139"/>
      <c r="AW21" s="138"/>
      <c r="BB21" s="152"/>
      <c r="BC21" s="70"/>
      <c r="BD21" s="70"/>
      <c r="BE21" s="70"/>
      <c r="BF21" s="139"/>
      <c r="BG21" s="138"/>
      <c r="BH21" s="170"/>
      <c r="BI21" s="171"/>
      <c r="BJ21" s="171"/>
      <c r="BK21" s="172"/>
      <c r="BL21" s="138"/>
      <c r="BM21" s="139"/>
      <c r="BN21" s="139"/>
      <c r="BO21" s="71"/>
      <c r="BP21" s="71"/>
      <c r="BQ21" s="70"/>
      <c r="BR21" s="58"/>
    </row>
    <row r="22" ht="22.5" hidden="1" customHeight="1" outlineLevel="1" spans="3:70">
      <c r="C22" s="77"/>
      <c r="D22" s="77"/>
      <c r="E22" s="77"/>
      <c r="F22" s="77" t="s">
        <v>264</v>
      </c>
      <c r="G22" s="70"/>
      <c r="O22" s="77" t="s">
        <v>265</v>
      </c>
      <c r="P22" s="94"/>
      <c r="R22" s="71"/>
      <c r="S22" s="71"/>
      <c r="T22" s="71"/>
      <c r="X22" s="71"/>
      <c r="Y22" s="71"/>
      <c r="Z22" s="71"/>
      <c r="AA22" s="71"/>
      <c r="AB22" s="71"/>
      <c r="AC22" s="71"/>
      <c r="AF22" s="71"/>
      <c r="AG22" s="126"/>
      <c r="AH22" s="71"/>
      <c r="AI22" s="71"/>
      <c r="AJ22" s="71"/>
      <c r="AK22" s="71"/>
      <c r="AL22" s="71"/>
      <c r="AM22" s="71"/>
      <c r="AN22" s="71"/>
      <c r="AO22" s="136" t="s">
        <v>167</v>
      </c>
      <c r="AP22" s="137" t="s">
        <v>266</v>
      </c>
      <c r="AQ22" s="71"/>
      <c r="AR22" s="71"/>
      <c r="AS22" s="71"/>
      <c r="AT22" s="138"/>
      <c r="AU22" s="138"/>
      <c r="AV22" s="139"/>
      <c r="AW22" s="138"/>
      <c r="BB22" s="152"/>
      <c r="BC22" s="70"/>
      <c r="BD22" s="70"/>
      <c r="BE22" s="70"/>
      <c r="BF22" s="139"/>
      <c r="BG22" s="138"/>
      <c r="BH22" s="170"/>
      <c r="BI22" s="171"/>
      <c r="BJ22" s="171"/>
      <c r="BK22" s="172"/>
      <c r="BL22" s="138"/>
      <c r="BM22" s="139"/>
      <c r="BN22" s="139"/>
      <c r="BO22" s="71"/>
      <c r="BP22" s="71"/>
      <c r="BQ22" s="70"/>
      <c r="BR22" s="58"/>
    </row>
    <row r="23" ht="25.5" hidden="1" outlineLevel="1" spans="3:70">
      <c r="C23" s="77"/>
      <c r="O23" s="58" t="s">
        <v>267</v>
      </c>
      <c r="P23" s="94"/>
      <c r="R23" s="71"/>
      <c r="S23" s="71"/>
      <c r="T23" s="71"/>
      <c r="X23" s="71"/>
      <c r="Y23" s="71"/>
      <c r="Z23" s="71"/>
      <c r="AA23" s="71"/>
      <c r="AB23" s="71"/>
      <c r="AC23" s="71"/>
      <c r="AF23" s="71"/>
      <c r="AG23" s="126"/>
      <c r="AH23" s="71"/>
      <c r="AI23" s="71"/>
      <c r="AJ23" s="71"/>
      <c r="AK23" s="71"/>
      <c r="AL23" s="71"/>
      <c r="AM23" s="71"/>
      <c r="AN23" s="71"/>
      <c r="AO23" s="136" t="s">
        <v>167</v>
      </c>
      <c r="AP23" s="137" t="s">
        <v>268</v>
      </c>
      <c r="AQ23" s="71"/>
      <c r="AR23" s="71"/>
      <c r="AS23" s="71"/>
      <c r="AT23" s="138"/>
      <c r="AU23" s="138"/>
      <c r="AV23" s="139"/>
      <c r="AW23" s="138"/>
      <c r="BB23" s="152"/>
      <c r="BC23" s="70"/>
      <c r="BD23" s="70"/>
      <c r="BE23" s="70"/>
      <c r="BF23" s="139"/>
      <c r="BG23" s="138"/>
      <c r="BH23" s="170"/>
      <c r="BI23" s="171"/>
      <c r="BJ23" s="171"/>
      <c r="BK23" s="172"/>
      <c r="BL23" s="138"/>
      <c r="BM23" s="139"/>
      <c r="BN23" s="139"/>
      <c r="BO23" s="71"/>
      <c r="BP23" s="71"/>
      <c r="BQ23" s="70"/>
      <c r="BR23" s="58"/>
    </row>
    <row r="24" ht="13.1" hidden="1" outlineLevel="1" spans="3:70">
      <c r="C24" s="71"/>
      <c r="O24" s="58" t="s">
        <v>269</v>
      </c>
      <c r="P24" s="94"/>
      <c r="R24" s="71"/>
      <c r="S24" s="71"/>
      <c r="T24" s="71"/>
      <c r="X24" s="71"/>
      <c r="Y24" s="71"/>
      <c r="Z24" s="71"/>
      <c r="AA24" s="71"/>
      <c r="AB24" s="71"/>
      <c r="AC24" s="71"/>
      <c r="AF24" s="71"/>
      <c r="AG24" s="126"/>
      <c r="AH24" s="71"/>
      <c r="AI24" s="71"/>
      <c r="AJ24" s="71"/>
      <c r="AK24" s="71"/>
      <c r="AL24" s="71"/>
      <c r="AM24" s="71"/>
      <c r="AN24" s="71"/>
      <c r="AO24" s="136" t="s">
        <v>167</v>
      </c>
      <c r="AP24" s="137" t="s">
        <v>270</v>
      </c>
      <c r="AQ24" s="71"/>
      <c r="AR24" s="71"/>
      <c r="AS24" s="71"/>
      <c r="AT24" s="138"/>
      <c r="AU24" s="138"/>
      <c r="AV24" s="139"/>
      <c r="AW24" s="138"/>
      <c r="BB24" s="152"/>
      <c r="BC24" s="70"/>
      <c r="BD24" s="70"/>
      <c r="BE24" s="70"/>
      <c r="BF24" s="139"/>
      <c r="BG24" s="138"/>
      <c r="BH24" s="170"/>
      <c r="BI24" s="171"/>
      <c r="BJ24" s="171"/>
      <c r="BK24" s="172"/>
      <c r="BL24" s="138"/>
      <c r="BM24" s="139"/>
      <c r="BN24" s="139"/>
      <c r="BO24" s="71"/>
      <c r="BP24" s="71"/>
      <c r="BQ24" s="70"/>
      <c r="BR24" s="58"/>
    </row>
    <row r="25" ht="13.1" hidden="1" outlineLevel="1" spans="3:70">
      <c r="C25" s="71"/>
      <c r="O25" s="58" t="s">
        <v>271</v>
      </c>
      <c r="P25" s="94"/>
      <c r="R25" s="71"/>
      <c r="S25" s="71"/>
      <c r="T25" s="71"/>
      <c r="X25" s="71"/>
      <c r="Y25" s="71"/>
      <c r="Z25" s="71"/>
      <c r="AA25" s="71"/>
      <c r="AB25" s="71"/>
      <c r="AC25" s="71"/>
      <c r="AF25" s="71"/>
      <c r="AG25" s="126"/>
      <c r="AH25" s="71"/>
      <c r="AI25" s="71"/>
      <c r="AJ25" s="71"/>
      <c r="AK25" s="71"/>
      <c r="AL25" s="71"/>
      <c r="AM25" s="71"/>
      <c r="AN25" s="71"/>
      <c r="AO25" s="136" t="s">
        <v>167</v>
      </c>
      <c r="AP25" s="137" t="s">
        <v>272</v>
      </c>
      <c r="AQ25" s="71"/>
      <c r="AR25" s="71"/>
      <c r="AS25" s="71"/>
      <c r="AT25" s="138"/>
      <c r="AU25" s="138"/>
      <c r="AV25" s="139"/>
      <c r="AW25" s="138"/>
      <c r="BB25" s="152"/>
      <c r="BC25" s="70"/>
      <c r="BD25" s="70"/>
      <c r="BE25" s="70"/>
      <c r="BF25" s="139"/>
      <c r="BG25" s="138"/>
      <c r="BH25" s="170"/>
      <c r="BI25" s="171"/>
      <c r="BJ25" s="171"/>
      <c r="BK25" s="172"/>
      <c r="BL25" s="138"/>
      <c r="BM25" s="139"/>
      <c r="BN25" s="139"/>
      <c r="BO25" s="71"/>
      <c r="BP25" s="71"/>
      <c r="BQ25" s="70"/>
      <c r="BR25" s="58"/>
    </row>
    <row r="26" ht="25.5" hidden="1" outlineLevel="1" spans="3:70">
      <c r="C26" s="71"/>
      <c r="O26" s="58" t="s">
        <v>273</v>
      </c>
      <c r="P26" s="94"/>
      <c r="R26" s="71"/>
      <c r="S26" s="71"/>
      <c r="T26" s="71"/>
      <c r="X26" s="71"/>
      <c r="Y26" s="71"/>
      <c r="Z26" s="71"/>
      <c r="AA26" s="71"/>
      <c r="AB26" s="71"/>
      <c r="AC26" s="71"/>
      <c r="AF26" s="71"/>
      <c r="AG26" s="126"/>
      <c r="AH26" s="71"/>
      <c r="AI26" s="71"/>
      <c r="AJ26" s="71"/>
      <c r="AK26" s="71"/>
      <c r="AL26" s="71"/>
      <c r="AM26" s="71"/>
      <c r="AN26" s="71"/>
      <c r="AO26" s="136" t="s">
        <v>274</v>
      </c>
      <c r="AP26" s="137" t="s">
        <v>275</v>
      </c>
      <c r="AQ26" s="71"/>
      <c r="AR26" s="71"/>
      <c r="AS26" s="71"/>
      <c r="AT26" s="138"/>
      <c r="AU26" s="138"/>
      <c r="AV26" s="139"/>
      <c r="AW26" s="138"/>
      <c r="BB26" s="152"/>
      <c r="BC26" s="70"/>
      <c r="BD26" s="70"/>
      <c r="BE26" s="70"/>
      <c r="BF26" s="139"/>
      <c r="BG26" s="138"/>
      <c r="BH26" s="170"/>
      <c r="BI26" s="171"/>
      <c r="BJ26" s="171"/>
      <c r="BK26" s="172"/>
      <c r="BL26" s="138"/>
      <c r="BM26" s="139"/>
      <c r="BN26" s="139"/>
      <c r="BO26" s="71"/>
      <c r="BP26" s="71"/>
      <c r="BQ26" s="70"/>
      <c r="BR26" s="58"/>
    </row>
    <row r="27" ht="13.1" hidden="1" outlineLevel="1" spans="3:70">
      <c r="C27" s="71"/>
      <c r="O27" s="58" t="s">
        <v>276</v>
      </c>
      <c r="P27" s="94"/>
      <c r="R27" s="71"/>
      <c r="S27" s="71"/>
      <c r="T27" s="71"/>
      <c r="X27" s="71"/>
      <c r="Y27" s="71"/>
      <c r="Z27" s="71"/>
      <c r="AA27" s="71"/>
      <c r="AB27" s="71"/>
      <c r="AC27" s="71"/>
      <c r="AF27" s="71"/>
      <c r="AG27" s="126"/>
      <c r="AH27" s="71"/>
      <c r="AI27" s="71"/>
      <c r="AJ27" s="71"/>
      <c r="AK27" s="71"/>
      <c r="AL27" s="71"/>
      <c r="AM27" s="71"/>
      <c r="AN27" s="71"/>
      <c r="AO27" s="136" t="s">
        <v>274</v>
      </c>
      <c r="AP27" s="137" t="s">
        <v>277</v>
      </c>
      <c r="AQ27" s="71"/>
      <c r="AR27" s="71"/>
      <c r="AS27" s="71"/>
      <c r="AT27" s="138"/>
      <c r="AU27" s="138"/>
      <c r="AV27" s="139"/>
      <c r="AW27" s="138"/>
      <c r="BB27" s="152"/>
      <c r="BC27" s="70"/>
      <c r="BD27" s="70"/>
      <c r="BE27" s="70"/>
      <c r="BF27" s="139"/>
      <c r="BG27" s="138"/>
      <c r="BH27" s="170"/>
      <c r="BI27" s="171"/>
      <c r="BJ27" s="171"/>
      <c r="BK27" s="172"/>
      <c r="BL27" s="138"/>
      <c r="BM27" s="139"/>
      <c r="BN27" s="139"/>
      <c r="BO27" s="71"/>
      <c r="BP27" s="71"/>
      <c r="BQ27" s="70"/>
      <c r="BR27" s="58"/>
    </row>
    <row r="28" s="53" customFormat="1" ht="13.1" hidden="1" outlineLevel="1" spans="3:69">
      <c r="C28" s="78"/>
      <c r="J28" s="95"/>
      <c r="K28" s="95"/>
      <c r="L28" s="95"/>
      <c r="M28" s="95"/>
      <c r="N28" s="95"/>
      <c r="O28" s="53" t="s">
        <v>278</v>
      </c>
      <c r="P28" s="96"/>
      <c r="R28" s="78"/>
      <c r="S28" s="78"/>
      <c r="T28" s="78"/>
      <c r="X28" s="78"/>
      <c r="Y28" s="78"/>
      <c r="Z28" s="78"/>
      <c r="AA28" s="78"/>
      <c r="AB28" s="78"/>
      <c r="AC28" s="78"/>
      <c r="AF28" s="78"/>
      <c r="AG28" s="127"/>
      <c r="AH28" s="78"/>
      <c r="AI28" s="78"/>
      <c r="AJ28" s="78"/>
      <c r="AK28" s="78"/>
      <c r="AL28" s="78"/>
      <c r="AM28" s="78"/>
      <c r="AN28" s="78"/>
      <c r="AO28" s="136" t="s">
        <v>279</v>
      </c>
      <c r="AP28" s="137" t="s">
        <v>275</v>
      </c>
      <c r="AQ28" s="78"/>
      <c r="AR28" s="78"/>
      <c r="AS28" s="78"/>
      <c r="AT28" s="140"/>
      <c r="AU28" s="140"/>
      <c r="AV28" s="141"/>
      <c r="AW28" s="140"/>
      <c r="AX28" s="153"/>
      <c r="AY28" s="153"/>
      <c r="AZ28" s="154"/>
      <c r="BA28" s="154"/>
      <c r="BB28" s="155"/>
      <c r="BC28" s="156"/>
      <c r="BD28" s="156"/>
      <c r="BE28" s="156"/>
      <c r="BF28" s="141"/>
      <c r="BG28" s="140"/>
      <c r="BH28" s="173"/>
      <c r="BI28" s="174"/>
      <c r="BJ28" s="174"/>
      <c r="BK28" s="175"/>
      <c r="BL28" s="140"/>
      <c r="BM28" s="141"/>
      <c r="BN28" s="141"/>
      <c r="BO28" s="78"/>
      <c r="BP28" s="78"/>
      <c r="BQ28" s="156"/>
    </row>
    <row r="29" ht="13.1" hidden="1" outlineLevel="1" spans="3:70">
      <c r="C29" s="71"/>
      <c r="P29" s="97"/>
      <c r="R29" s="71"/>
      <c r="S29" s="71"/>
      <c r="T29" s="71"/>
      <c r="X29" s="71"/>
      <c r="Y29" s="71"/>
      <c r="Z29" s="71"/>
      <c r="AA29" s="71"/>
      <c r="AB29" s="71"/>
      <c r="AC29" s="71"/>
      <c r="AF29" s="71"/>
      <c r="AG29" s="128"/>
      <c r="AH29" s="71"/>
      <c r="AI29" s="71"/>
      <c r="AJ29" s="71"/>
      <c r="AK29" s="71"/>
      <c r="AL29" s="71"/>
      <c r="AM29" s="71"/>
      <c r="AN29" s="71"/>
      <c r="AO29" s="136" t="s">
        <v>280</v>
      </c>
      <c r="AP29" s="137" t="s">
        <v>168</v>
      </c>
      <c r="AQ29" s="71"/>
      <c r="AR29" s="71"/>
      <c r="AS29" s="71"/>
      <c r="AT29" s="138"/>
      <c r="AU29" s="138"/>
      <c r="AV29" s="139"/>
      <c r="AW29" s="138"/>
      <c r="BB29" s="152"/>
      <c r="BC29" s="70"/>
      <c r="BD29" s="70"/>
      <c r="BE29" s="70"/>
      <c r="BF29" s="139"/>
      <c r="BG29" s="138"/>
      <c r="BH29" s="170"/>
      <c r="BI29" s="176"/>
      <c r="BJ29" s="176"/>
      <c r="BK29" s="177"/>
      <c r="BL29" s="138"/>
      <c r="BM29" s="139"/>
      <c r="BN29" s="139"/>
      <c r="BO29" s="71"/>
      <c r="BP29" s="71"/>
      <c r="BQ29" s="70"/>
      <c r="BR29" s="58"/>
    </row>
    <row r="30" ht="13.1" hidden="1" outlineLevel="1" spans="3:70">
      <c r="C30" s="71"/>
      <c r="P30" s="97"/>
      <c r="R30" s="71"/>
      <c r="S30" s="71"/>
      <c r="T30" s="71"/>
      <c r="X30" s="71"/>
      <c r="Y30" s="71"/>
      <c r="Z30" s="71"/>
      <c r="AA30" s="71"/>
      <c r="AB30" s="71"/>
      <c r="AC30" s="71"/>
      <c r="AF30" s="71"/>
      <c r="AG30" s="128"/>
      <c r="AH30" s="71"/>
      <c r="AI30" s="71"/>
      <c r="AJ30" s="71"/>
      <c r="AK30" s="71"/>
      <c r="AL30" s="71"/>
      <c r="AM30" s="71"/>
      <c r="AN30" s="71"/>
      <c r="AO30" s="136" t="s">
        <v>280</v>
      </c>
      <c r="AP30" s="137" t="s">
        <v>281</v>
      </c>
      <c r="AQ30" s="71"/>
      <c r="AR30" s="71"/>
      <c r="AS30" s="71"/>
      <c r="AT30" s="138"/>
      <c r="AU30" s="138"/>
      <c r="AV30" s="139"/>
      <c r="AW30" s="138"/>
      <c r="BB30" s="152"/>
      <c r="BC30" s="70"/>
      <c r="BD30" s="70"/>
      <c r="BE30" s="70"/>
      <c r="BF30" s="139"/>
      <c r="BG30" s="138"/>
      <c r="BH30" s="170"/>
      <c r="BI30" s="176"/>
      <c r="BJ30" s="176"/>
      <c r="BK30" s="177"/>
      <c r="BL30" s="138"/>
      <c r="BM30" s="139"/>
      <c r="BN30" s="139"/>
      <c r="BO30" s="71"/>
      <c r="BP30" s="71"/>
      <c r="BQ30" s="70"/>
      <c r="BR30" s="58"/>
    </row>
    <row r="31" ht="13.1" hidden="1" outlineLevel="1" spans="3:70">
      <c r="C31" s="71"/>
      <c r="P31" s="97"/>
      <c r="R31" s="71"/>
      <c r="S31" s="71"/>
      <c r="T31" s="71"/>
      <c r="X31" s="71"/>
      <c r="Y31" s="71"/>
      <c r="Z31" s="71"/>
      <c r="AA31" s="71"/>
      <c r="AB31" s="71"/>
      <c r="AC31" s="71"/>
      <c r="AF31" s="71"/>
      <c r="AG31" s="128"/>
      <c r="AH31" s="71"/>
      <c r="AI31" s="71"/>
      <c r="AJ31" s="71"/>
      <c r="AK31" s="71"/>
      <c r="AL31" s="71"/>
      <c r="AM31" s="71"/>
      <c r="AN31" s="71"/>
      <c r="AO31" s="136" t="s">
        <v>280</v>
      </c>
      <c r="AP31" s="137" t="s">
        <v>266</v>
      </c>
      <c r="AQ31" s="71"/>
      <c r="AR31" s="71"/>
      <c r="AS31" s="71"/>
      <c r="AT31" s="138"/>
      <c r="AU31" s="138"/>
      <c r="AV31" s="139"/>
      <c r="AW31" s="138"/>
      <c r="BB31" s="152"/>
      <c r="BC31" s="70"/>
      <c r="BD31" s="70"/>
      <c r="BE31" s="70"/>
      <c r="BF31" s="139"/>
      <c r="BG31" s="138"/>
      <c r="BH31" s="170"/>
      <c r="BI31" s="176"/>
      <c r="BJ31" s="176"/>
      <c r="BK31" s="177"/>
      <c r="BL31" s="138"/>
      <c r="BM31" s="139"/>
      <c r="BN31" s="139"/>
      <c r="BO31" s="71"/>
      <c r="BP31" s="71"/>
      <c r="BQ31" s="70"/>
      <c r="BR31" s="58"/>
    </row>
    <row r="32" ht="13.1" hidden="1" outlineLevel="1" spans="3:70">
      <c r="C32" s="71"/>
      <c r="P32" s="97"/>
      <c r="R32" s="71"/>
      <c r="S32" s="71"/>
      <c r="T32" s="71"/>
      <c r="X32" s="71"/>
      <c r="Y32" s="71"/>
      <c r="Z32" s="71"/>
      <c r="AA32" s="71"/>
      <c r="AB32" s="71"/>
      <c r="AC32" s="71"/>
      <c r="AF32" s="71"/>
      <c r="AG32" s="128"/>
      <c r="AH32" s="71"/>
      <c r="AI32" s="71"/>
      <c r="AJ32" s="71"/>
      <c r="AK32" s="71"/>
      <c r="AL32" s="71"/>
      <c r="AM32" s="71"/>
      <c r="AN32" s="71"/>
      <c r="AO32" s="136" t="s">
        <v>280</v>
      </c>
      <c r="AP32" s="137" t="s">
        <v>282</v>
      </c>
      <c r="AQ32" s="71"/>
      <c r="AR32" s="71"/>
      <c r="AS32" s="71"/>
      <c r="AT32" s="138"/>
      <c r="AU32" s="138"/>
      <c r="AV32" s="139"/>
      <c r="AW32" s="138"/>
      <c r="BB32" s="152"/>
      <c r="BC32" s="70"/>
      <c r="BD32" s="70"/>
      <c r="BE32" s="70"/>
      <c r="BF32" s="139"/>
      <c r="BG32" s="138"/>
      <c r="BH32" s="170"/>
      <c r="BI32" s="176"/>
      <c r="BJ32" s="176"/>
      <c r="BK32" s="177"/>
      <c r="BL32" s="138"/>
      <c r="BM32" s="139"/>
      <c r="BN32" s="139"/>
      <c r="BO32" s="71"/>
      <c r="BP32" s="71"/>
      <c r="BQ32" s="70"/>
      <c r="BR32" s="58"/>
    </row>
    <row r="33" ht="13.1" hidden="1" outlineLevel="1" spans="3:70">
      <c r="C33" s="71"/>
      <c r="P33" s="97"/>
      <c r="R33" s="71"/>
      <c r="S33" s="71"/>
      <c r="T33" s="71"/>
      <c r="X33" s="71"/>
      <c r="Y33" s="71"/>
      <c r="Z33" s="71"/>
      <c r="AA33" s="71"/>
      <c r="AB33" s="71"/>
      <c r="AC33" s="71"/>
      <c r="AF33" s="71"/>
      <c r="AG33" s="128"/>
      <c r="AH33" s="71"/>
      <c r="AI33" s="71"/>
      <c r="AJ33" s="71"/>
      <c r="AK33" s="71"/>
      <c r="AL33" s="71"/>
      <c r="AM33" s="71"/>
      <c r="AN33" s="71"/>
      <c r="AO33" s="136" t="s">
        <v>280</v>
      </c>
      <c r="AP33" s="137" t="s">
        <v>220</v>
      </c>
      <c r="AQ33" s="71"/>
      <c r="AR33" s="71"/>
      <c r="AS33" s="71"/>
      <c r="AT33" s="138"/>
      <c r="AU33" s="138"/>
      <c r="AV33" s="139"/>
      <c r="AW33" s="138"/>
      <c r="BB33" s="152"/>
      <c r="BC33" s="70"/>
      <c r="BD33" s="70"/>
      <c r="BE33" s="70"/>
      <c r="BF33" s="139"/>
      <c r="BG33" s="138"/>
      <c r="BH33" s="170"/>
      <c r="BI33" s="176"/>
      <c r="BJ33" s="176"/>
      <c r="BK33" s="177"/>
      <c r="BL33" s="138"/>
      <c r="BM33" s="139"/>
      <c r="BN33" s="139"/>
      <c r="BO33" s="71"/>
      <c r="BP33" s="71"/>
      <c r="BQ33" s="70"/>
      <c r="BR33" s="58"/>
    </row>
    <row r="34" ht="13.1" hidden="1" outlineLevel="1" spans="3:70">
      <c r="C34" s="71"/>
      <c r="P34" s="97"/>
      <c r="R34" s="71"/>
      <c r="S34" s="71"/>
      <c r="T34" s="71"/>
      <c r="X34" s="71"/>
      <c r="Y34" s="71"/>
      <c r="Z34" s="71"/>
      <c r="AA34" s="71"/>
      <c r="AB34" s="71"/>
      <c r="AC34" s="71"/>
      <c r="AF34" s="71"/>
      <c r="AG34" s="128"/>
      <c r="AH34" s="71"/>
      <c r="AI34" s="71"/>
      <c r="AJ34" s="71"/>
      <c r="AK34" s="71"/>
      <c r="AL34" s="71"/>
      <c r="AM34" s="71"/>
      <c r="AN34" s="71"/>
      <c r="AO34" s="136" t="s">
        <v>280</v>
      </c>
      <c r="AP34" s="137" t="s">
        <v>283</v>
      </c>
      <c r="AQ34" s="71"/>
      <c r="AR34" s="71"/>
      <c r="AS34" s="71"/>
      <c r="AT34" s="138"/>
      <c r="AU34" s="138"/>
      <c r="AV34" s="139"/>
      <c r="AW34" s="138"/>
      <c r="BB34" s="152"/>
      <c r="BC34" s="70"/>
      <c r="BD34" s="70"/>
      <c r="BE34" s="70"/>
      <c r="BF34" s="139"/>
      <c r="BG34" s="138"/>
      <c r="BH34" s="170"/>
      <c r="BI34" s="176"/>
      <c r="BJ34" s="176"/>
      <c r="BK34" s="177"/>
      <c r="BL34" s="138"/>
      <c r="BM34" s="139"/>
      <c r="BN34" s="139"/>
      <c r="BO34" s="71"/>
      <c r="BP34" s="71"/>
      <c r="BQ34" s="70"/>
      <c r="BR34" s="58"/>
    </row>
    <row r="35" ht="13.1" hidden="1" outlineLevel="1" spans="3:70">
      <c r="C35" s="71"/>
      <c r="P35" s="97"/>
      <c r="R35" s="71"/>
      <c r="S35" s="71"/>
      <c r="T35" s="71"/>
      <c r="X35" s="71"/>
      <c r="Y35" s="71"/>
      <c r="Z35" s="71"/>
      <c r="AA35" s="71"/>
      <c r="AB35" s="71"/>
      <c r="AC35" s="71"/>
      <c r="AF35" s="71"/>
      <c r="AG35" s="128"/>
      <c r="AH35" s="71"/>
      <c r="AI35" s="71"/>
      <c r="AJ35" s="71"/>
      <c r="AK35" s="71"/>
      <c r="AL35" s="71"/>
      <c r="AM35" s="71"/>
      <c r="AN35" s="71"/>
      <c r="AO35" s="136" t="s">
        <v>280</v>
      </c>
      <c r="AP35" s="137" t="s">
        <v>225</v>
      </c>
      <c r="AQ35" s="71"/>
      <c r="AR35" s="71"/>
      <c r="AS35" s="71"/>
      <c r="AT35" s="138"/>
      <c r="AU35" s="138"/>
      <c r="AV35" s="139"/>
      <c r="AW35" s="138"/>
      <c r="BB35" s="152"/>
      <c r="BC35" s="70"/>
      <c r="BD35" s="70"/>
      <c r="BE35" s="70"/>
      <c r="BF35" s="139"/>
      <c r="BG35" s="138"/>
      <c r="BH35" s="170"/>
      <c r="BI35" s="176"/>
      <c r="BJ35" s="176"/>
      <c r="BK35" s="177"/>
      <c r="BL35" s="138"/>
      <c r="BM35" s="139"/>
      <c r="BN35" s="139"/>
      <c r="BO35" s="71"/>
      <c r="BP35" s="71"/>
      <c r="BQ35" s="70"/>
      <c r="BR35" s="58"/>
    </row>
    <row r="36" ht="13.1" hidden="1" outlineLevel="1" spans="3:70">
      <c r="C36" s="71"/>
      <c r="P36" s="97"/>
      <c r="R36" s="71"/>
      <c r="S36" s="71"/>
      <c r="T36" s="71"/>
      <c r="X36" s="71"/>
      <c r="Y36" s="71"/>
      <c r="Z36" s="71"/>
      <c r="AA36" s="71"/>
      <c r="AB36" s="71"/>
      <c r="AC36" s="71"/>
      <c r="AF36" s="71"/>
      <c r="AG36" s="128"/>
      <c r="AH36" s="71"/>
      <c r="AI36" s="71"/>
      <c r="AJ36" s="71"/>
      <c r="AK36" s="71"/>
      <c r="AL36" s="71"/>
      <c r="AM36" s="71"/>
      <c r="AN36" s="71"/>
      <c r="AO36" s="136" t="s">
        <v>280</v>
      </c>
      <c r="AP36" s="137" t="s">
        <v>284</v>
      </c>
      <c r="AQ36" s="71"/>
      <c r="AR36" s="71"/>
      <c r="AS36" s="71"/>
      <c r="AT36" s="138"/>
      <c r="AU36" s="138"/>
      <c r="AV36" s="139"/>
      <c r="AW36" s="138"/>
      <c r="BB36" s="152"/>
      <c r="BC36" s="70"/>
      <c r="BD36" s="70"/>
      <c r="BE36" s="70"/>
      <c r="BF36" s="139"/>
      <c r="BG36" s="138"/>
      <c r="BH36" s="170"/>
      <c r="BI36" s="176"/>
      <c r="BJ36" s="176"/>
      <c r="BK36" s="177"/>
      <c r="BL36" s="138"/>
      <c r="BM36" s="139"/>
      <c r="BN36" s="139"/>
      <c r="BO36" s="71"/>
      <c r="BP36" s="71"/>
      <c r="BQ36" s="70"/>
      <c r="BR36" s="58"/>
    </row>
    <row r="37" ht="13.1" hidden="1" outlineLevel="1" spans="3:70">
      <c r="C37" s="71"/>
      <c r="P37" s="97"/>
      <c r="R37" s="71"/>
      <c r="S37" s="71"/>
      <c r="T37" s="71"/>
      <c r="X37" s="71"/>
      <c r="Y37" s="71"/>
      <c r="Z37" s="71"/>
      <c r="AA37" s="71"/>
      <c r="AB37" s="71"/>
      <c r="AC37" s="71"/>
      <c r="AF37" s="71"/>
      <c r="AG37" s="128"/>
      <c r="AH37" s="71"/>
      <c r="AI37" s="71"/>
      <c r="AJ37" s="71"/>
      <c r="AK37" s="71"/>
      <c r="AL37" s="71"/>
      <c r="AM37" s="71"/>
      <c r="AN37" s="71"/>
      <c r="AO37" s="136" t="s">
        <v>280</v>
      </c>
      <c r="AP37" s="137" t="s">
        <v>199</v>
      </c>
      <c r="AQ37" s="71"/>
      <c r="AR37" s="71"/>
      <c r="AS37" s="71"/>
      <c r="AT37" s="138"/>
      <c r="AU37" s="138"/>
      <c r="AV37" s="139"/>
      <c r="AW37" s="138"/>
      <c r="BB37" s="152"/>
      <c r="BC37" s="70"/>
      <c r="BD37" s="70"/>
      <c r="BE37" s="70"/>
      <c r="BF37" s="139"/>
      <c r="BG37" s="138"/>
      <c r="BH37" s="170"/>
      <c r="BI37" s="176"/>
      <c r="BJ37" s="176"/>
      <c r="BK37" s="177"/>
      <c r="BL37" s="138"/>
      <c r="BM37" s="139"/>
      <c r="BN37" s="139"/>
      <c r="BO37" s="71"/>
      <c r="BP37" s="71"/>
      <c r="BQ37" s="70"/>
      <c r="BR37" s="58"/>
    </row>
    <row r="38" ht="13.1" hidden="1" outlineLevel="1" spans="3:70">
      <c r="C38" s="71"/>
      <c r="P38" s="97"/>
      <c r="R38" s="71"/>
      <c r="S38" s="71"/>
      <c r="T38" s="71"/>
      <c r="X38" s="71"/>
      <c r="Y38" s="71"/>
      <c r="Z38" s="71"/>
      <c r="AA38" s="71"/>
      <c r="AB38" s="71"/>
      <c r="AC38" s="71"/>
      <c r="AF38" s="71"/>
      <c r="AG38" s="128"/>
      <c r="AH38" s="71"/>
      <c r="AI38" s="71"/>
      <c r="AJ38" s="71"/>
      <c r="AK38" s="71"/>
      <c r="AL38" s="71"/>
      <c r="AM38" s="71"/>
      <c r="AN38" s="71"/>
      <c r="AO38" s="136" t="s">
        <v>280</v>
      </c>
      <c r="AP38" s="137" t="s">
        <v>285</v>
      </c>
      <c r="AQ38" s="71"/>
      <c r="AR38" s="71"/>
      <c r="AS38" s="71"/>
      <c r="AT38" s="138"/>
      <c r="AU38" s="138"/>
      <c r="AV38" s="139"/>
      <c r="AW38" s="138"/>
      <c r="BB38" s="152"/>
      <c r="BC38" s="70"/>
      <c r="BD38" s="70"/>
      <c r="BE38" s="70"/>
      <c r="BF38" s="139"/>
      <c r="BG38" s="138"/>
      <c r="BH38" s="170"/>
      <c r="BI38" s="176"/>
      <c r="BJ38" s="176"/>
      <c r="BK38" s="177"/>
      <c r="BL38" s="138"/>
      <c r="BM38" s="139"/>
      <c r="BN38" s="139"/>
      <c r="BO38" s="71"/>
      <c r="BP38" s="71"/>
      <c r="BQ38" s="70"/>
      <c r="BR38" s="58"/>
    </row>
    <row r="39" ht="13.1" hidden="1" outlineLevel="1" spans="3:70">
      <c r="C39" s="71"/>
      <c r="P39" s="97"/>
      <c r="R39" s="71"/>
      <c r="S39" s="71"/>
      <c r="T39" s="71"/>
      <c r="X39" s="71"/>
      <c r="Y39" s="71"/>
      <c r="Z39" s="71"/>
      <c r="AA39" s="71"/>
      <c r="AB39" s="71"/>
      <c r="AC39" s="71"/>
      <c r="AF39" s="71"/>
      <c r="AG39" s="128"/>
      <c r="AH39" s="71"/>
      <c r="AI39" s="71"/>
      <c r="AJ39" s="71"/>
      <c r="AK39" s="71"/>
      <c r="AL39" s="71"/>
      <c r="AM39" s="71"/>
      <c r="AN39" s="71"/>
      <c r="AO39" s="136" t="s">
        <v>280</v>
      </c>
      <c r="AP39" s="137" t="s">
        <v>286</v>
      </c>
      <c r="AQ39" s="71"/>
      <c r="AR39" s="71"/>
      <c r="AS39" s="71"/>
      <c r="AT39" s="138"/>
      <c r="AU39" s="138"/>
      <c r="AV39" s="139"/>
      <c r="AW39" s="138"/>
      <c r="BB39" s="152"/>
      <c r="BC39" s="70"/>
      <c r="BD39" s="70"/>
      <c r="BE39" s="70"/>
      <c r="BF39" s="139"/>
      <c r="BG39" s="138"/>
      <c r="BH39" s="170"/>
      <c r="BI39" s="176"/>
      <c r="BJ39" s="176"/>
      <c r="BK39" s="177"/>
      <c r="BL39" s="138"/>
      <c r="BM39" s="139"/>
      <c r="BN39" s="139"/>
      <c r="BO39" s="71"/>
      <c r="BP39" s="71"/>
      <c r="BQ39" s="70"/>
      <c r="BR39" s="58"/>
    </row>
    <row r="40" ht="13.1" hidden="1" outlineLevel="1" spans="3:70">
      <c r="C40" s="71"/>
      <c r="P40" s="97"/>
      <c r="R40" s="71"/>
      <c r="S40" s="71"/>
      <c r="T40" s="71"/>
      <c r="X40" s="71"/>
      <c r="Y40" s="71"/>
      <c r="Z40" s="71"/>
      <c r="AA40" s="71"/>
      <c r="AB40" s="71"/>
      <c r="AC40" s="71"/>
      <c r="AF40" s="71"/>
      <c r="AG40" s="128"/>
      <c r="AH40" s="71"/>
      <c r="AI40" s="71"/>
      <c r="AJ40" s="71"/>
      <c r="AK40" s="71"/>
      <c r="AL40" s="71"/>
      <c r="AM40" s="71"/>
      <c r="AN40" s="71"/>
      <c r="AO40" s="136" t="s">
        <v>280</v>
      </c>
      <c r="AP40" s="137" t="s">
        <v>255</v>
      </c>
      <c r="AQ40" s="71"/>
      <c r="AR40" s="71"/>
      <c r="AS40" s="71"/>
      <c r="AT40" s="138"/>
      <c r="AU40" s="138"/>
      <c r="AV40" s="139"/>
      <c r="AW40" s="138"/>
      <c r="BB40" s="152"/>
      <c r="BC40" s="70"/>
      <c r="BD40" s="70"/>
      <c r="BE40" s="70"/>
      <c r="BF40" s="139"/>
      <c r="BG40" s="138"/>
      <c r="BH40" s="170"/>
      <c r="BI40" s="176"/>
      <c r="BJ40" s="176"/>
      <c r="BK40" s="177"/>
      <c r="BL40" s="138"/>
      <c r="BM40" s="139"/>
      <c r="BN40" s="139"/>
      <c r="BO40" s="71"/>
      <c r="BP40" s="71"/>
      <c r="BQ40" s="70"/>
      <c r="BR40" s="58"/>
    </row>
    <row r="41" ht="13.1" hidden="1" outlineLevel="1" spans="3:70">
      <c r="C41" s="71"/>
      <c r="P41" s="97"/>
      <c r="R41" s="71"/>
      <c r="S41" s="71"/>
      <c r="T41" s="71"/>
      <c r="X41" s="71"/>
      <c r="Y41" s="71"/>
      <c r="Z41" s="71"/>
      <c r="AA41" s="71"/>
      <c r="AB41" s="71"/>
      <c r="AC41" s="71"/>
      <c r="AF41" s="71"/>
      <c r="AG41" s="128"/>
      <c r="AH41" s="71"/>
      <c r="AI41" s="71"/>
      <c r="AJ41" s="71"/>
      <c r="AK41" s="71"/>
      <c r="AL41" s="71"/>
      <c r="AM41" s="71"/>
      <c r="AN41" s="71"/>
      <c r="AO41" s="136" t="s">
        <v>280</v>
      </c>
      <c r="AP41" s="137" t="s">
        <v>237</v>
      </c>
      <c r="AQ41" s="71"/>
      <c r="AR41" s="71"/>
      <c r="AS41" s="71"/>
      <c r="AT41" s="138"/>
      <c r="AU41" s="138"/>
      <c r="AV41" s="139"/>
      <c r="AW41" s="138"/>
      <c r="BB41" s="152"/>
      <c r="BC41" s="70"/>
      <c r="BD41" s="70"/>
      <c r="BE41" s="70"/>
      <c r="BF41" s="139"/>
      <c r="BG41" s="138"/>
      <c r="BH41" s="170"/>
      <c r="BI41" s="176"/>
      <c r="BJ41" s="176"/>
      <c r="BK41" s="177"/>
      <c r="BL41" s="138"/>
      <c r="BM41" s="139"/>
      <c r="BN41" s="139"/>
      <c r="BO41" s="71"/>
      <c r="BP41" s="71"/>
      <c r="BQ41" s="70"/>
      <c r="BR41" s="58"/>
    </row>
    <row r="42" ht="13.1" hidden="1" outlineLevel="1" spans="3:70">
      <c r="C42" s="71"/>
      <c r="P42" s="97"/>
      <c r="R42" s="71"/>
      <c r="S42" s="71"/>
      <c r="T42" s="71"/>
      <c r="X42" s="71"/>
      <c r="Y42" s="71"/>
      <c r="Z42" s="71"/>
      <c r="AA42" s="71"/>
      <c r="AB42" s="71"/>
      <c r="AC42" s="71"/>
      <c r="AF42" s="71"/>
      <c r="AG42" s="128"/>
      <c r="AH42" s="71"/>
      <c r="AI42" s="71"/>
      <c r="AJ42" s="71"/>
      <c r="AK42" s="71"/>
      <c r="AL42" s="71"/>
      <c r="AM42" s="71"/>
      <c r="AN42" s="71"/>
      <c r="AO42" s="136" t="s">
        <v>280</v>
      </c>
      <c r="AP42" s="137" t="s">
        <v>214</v>
      </c>
      <c r="AQ42" s="71"/>
      <c r="AR42" s="71"/>
      <c r="AS42" s="71"/>
      <c r="AT42" s="138"/>
      <c r="AU42" s="138"/>
      <c r="AV42" s="139"/>
      <c r="AW42" s="138"/>
      <c r="BB42" s="152"/>
      <c r="BC42" s="70"/>
      <c r="BD42" s="70"/>
      <c r="BE42" s="70"/>
      <c r="BF42" s="139"/>
      <c r="BG42" s="138"/>
      <c r="BH42" s="170"/>
      <c r="BI42" s="176"/>
      <c r="BJ42" s="176"/>
      <c r="BK42" s="177"/>
      <c r="BL42" s="138"/>
      <c r="BM42" s="139"/>
      <c r="BN42" s="139"/>
      <c r="BO42" s="71"/>
      <c r="BP42" s="71"/>
      <c r="BQ42" s="70"/>
      <c r="BR42" s="58"/>
    </row>
    <row r="43" ht="13.1" hidden="1" outlineLevel="1" spans="3:70">
      <c r="C43" s="71"/>
      <c r="P43" s="97"/>
      <c r="R43" s="71"/>
      <c r="S43" s="71"/>
      <c r="T43" s="71"/>
      <c r="X43" s="71"/>
      <c r="Y43" s="71"/>
      <c r="Z43" s="71"/>
      <c r="AA43" s="71"/>
      <c r="AB43" s="71"/>
      <c r="AC43" s="71"/>
      <c r="AF43" s="71"/>
      <c r="AG43" s="128"/>
      <c r="AH43" s="71"/>
      <c r="AI43" s="71"/>
      <c r="AJ43" s="71"/>
      <c r="AK43" s="71"/>
      <c r="AL43" s="71"/>
      <c r="AM43" s="71"/>
      <c r="AN43" s="71"/>
      <c r="AO43" s="142" t="s">
        <v>287</v>
      </c>
      <c r="AP43" s="143" t="s">
        <v>288</v>
      </c>
      <c r="AQ43" s="71"/>
      <c r="AR43" s="71"/>
      <c r="AS43" s="71"/>
      <c r="AT43" s="138"/>
      <c r="AU43" s="138"/>
      <c r="AV43" s="139"/>
      <c r="AW43" s="138"/>
      <c r="BB43" s="152"/>
      <c r="BC43" s="70"/>
      <c r="BD43" s="70"/>
      <c r="BE43" s="70"/>
      <c r="BF43" s="139"/>
      <c r="BG43" s="138"/>
      <c r="BH43" s="170"/>
      <c r="BI43" s="176"/>
      <c r="BJ43" s="176"/>
      <c r="BK43" s="177"/>
      <c r="BL43" s="138"/>
      <c r="BM43" s="139"/>
      <c r="BN43" s="139"/>
      <c r="BO43" s="71"/>
      <c r="BP43" s="71"/>
      <c r="BQ43" s="70"/>
      <c r="BR43" s="58"/>
    </row>
    <row r="44" ht="13.1" hidden="1" outlineLevel="1" spans="3:70">
      <c r="C44" s="71"/>
      <c r="P44" s="97"/>
      <c r="R44" s="71"/>
      <c r="S44" s="71"/>
      <c r="T44" s="71"/>
      <c r="X44" s="71"/>
      <c r="Y44" s="71"/>
      <c r="Z44" s="71"/>
      <c r="AA44" s="71"/>
      <c r="AB44" s="71"/>
      <c r="AC44" s="71"/>
      <c r="AF44" s="71"/>
      <c r="AG44" s="128"/>
      <c r="AH44" s="71"/>
      <c r="AI44" s="71"/>
      <c r="AJ44" s="71"/>
      <c r="AK44" s="71"/>
      <c r="AL44" s="71"/>
      <c r="AM44" s="71"/>
      <c r="AN44" s="71"/>
      <c r="AO44" s="71"/>
      <c r="AP44" s="71"/>
      <c r="AQ44" s="71"/>
      <c r="AR44" s="71"/>
      <c r="AS44" s="71"/>
      <c r="AT44" s="138"/>
      <c r="AU44" s="138"/>
      <c r="AV44" s="139"/>
      <c r="AW44" s="138"/>
      <c r="BB44" s="152"/>
      <c r="BC44" s="70"/>
      <c r="BD44" s="70"/>
      <c r="BE44" s="70"/>
      <c r="BF44" s="139"/>
      <c r="BG44" s="138"/>
      <c r="BH44" s="170"/>
      <c r="BI44" s="176"/>
      <c r="BJ44" s="176"/>
      <c r="BK44" s="177"/>
      <c r="BL44" s="138"/>
      <c r="BM44" s="139"/>
      <c r="BN44" s="139"/>
      <c r="BO44" s="71"/>
      <c r="BP44" s="71"/>
      <c r="BQ44" s="70"/>
      <c r="BR44" s="58"/>
    </row>
    <row r="45" ht="13.1" hidden="1" outlineLevel="1" spans="3:70">
      <c r="C45" s="71"/>
      <c r="P45" s="97"/>
      <c r="R45" s="71"/>
      <c r="S45" s="71"/>
      <c r="T45" s="71"/>
      <c r="X45" s="71"/>
      <c r="Y45" s="71"/>
      <c r="Z45" s="71"/>
      <c r="AA45" s="71"/>
      <c r="AB45" s="71"/>
      <c r="AC45" s="71"/>
      <c r="AF45" s="71"/>
      <c r="AG45" s="128"/>
      <c r="AH45" s="71"/>
      <c r="AI45" s="71"/>
      <c r="AJ45" s="71"/>
      <c r="AK45" s="71"/>
      <c r="AL45" s="71"/>
      <c r="AM45" s="71"/>
      <c r="AN45" s="71"/>
      <c r="AO45" s="71"/>
      <c r="AP45" s="71"/>
      <c r="AQ45" s="71"/>
      <c r="AR45" s="71"/>
      <c r="AS45" s="71"/>
      <c r="AT45" s="138"/>
      <c r="AU45" s="138"/>
      <c r="AV45" s="139"/>
      <c r="AW45" s="138"/>
      <c r="BB45" s="152"/>
      <c r="BC45" s="70"/>
      <c r="BD45" s="70"/>
      <c r="BE45" s="70"/>
      <c r="BF45" s="139"/>
      <c r="BG45" s="138"/>
      <c r="BH45" s="170"/>
      <c r="BI45" s="176"/>
      <c r="BJ45" s="176"/>
      <c r="BK45" s="177"/>
      <c r="BL45" s="138"/>
      <c r="BM45" s="139"/>
      <c r="BN45" s="139"/>
      <c r="BO45" s="71"/>
      <c r="BP45" s="71"/>
      <c r="BQ45" s="70"/>
      <c r="BR45" s="58"/>
    </row>
    <row r="46" ht="13.1" hidden="1" outlineLevel="1" spans="3:70">
      <c r="C46" s="71"/>
      <c r="P46" s="97"/>
      <c r="R46" s="71"/>
      <c r="S46" s="71"/>
      <c r="T46" s="71"/>
      <c r="X46" s="71"/>
      <c r="Y46" s="71"/>
      <c r="Z46" s="71"/>
      <c r="AA46" s="71"/>
      <c r="AB46" s="71"/>
      <c r="AC46" s="71"/>
      <c r="AF46" s="71"/>
      <c r="AG46" s="128"/>
      <c r="AH46" s="71"/>
      <c r="AI46" s="71"/>
      <c r="AJ46" s="71"/>
      <c r="AK46" s="71"/>
      <c r="AL46" s="71"/>
      <c r="AM46" s="71"/>
      <c r="AN46" s="71"/>
      <c r="AO46" s="71"/>
      <c r="AP46" s="71"/>
      <c r="AQ46" s="71"/>
      <c r="AR46" s="71"/>
      <c r="AS46" s="71"/>
      <c r="AT46" s="138"/>
      <c r="AU46" s="138"/>
      <c r="AV46" s="139"/>
      <c r="AW46" s="138"/>
      <c r="BB46" s="152"/>
      <c r="BC46" s="70"/>
      <c r="BD46" s="70"/>
      <c r="BE46" s="70"/>
      <c r="BF46" s="139"/>
      <c r="BG46" s="138"/>
      <c r="BH46" s="170"/>
      <c r="BI46" s="176"/>
      <c r="BJ46" s="176"/>
      <c r="BK46" s="177"/>
      <c r="BL46" s="138"/>
      <c r="BM46" s="139"/>
      <c r="BN46" s="139"/>
      <c r="BO46" s="71"/>
      <c r="BP46" s="71"/>
      <c r="BQ46" s="70"/>
      <c r="BR46" s="58"/>
    </row>
    <row r="47" ht="13.1" hidden="1" outlineLevel="1" spans="3:70">
      <c r="C47" s="71"/>
      <c r="P47" s="97"/>
      <c r="R47" s="71"/>
      <c r="S47" s="71"/>
      <c r="T47" s="71"/>
      <c r="X47" s="71"/>
      <c r="Y47" s="71"/>
      <c r="Z47" s="71"/>
      <c r="AA47" s="71"/>
      <c r="AB47" s="71"/>
      <c r="AC47" s="71"/>
      <c r="AF47" s="71"/>
      <c r="AG47" s="128"/>
      <c r="AH47" s="71"/>
      <c r="AI47" s="71"/>
      <c r="AJ47" s="71"/>
      <c r="AK47" s="71"/>
      <c r="AL47" s="71"/>
      <c r="AM47" s="71"/>
      <c r="AN47" s="71"/>
      <c r="AO47" s="71"/>
      <c r="AP47" s="71"/>
      <c r="AQ47" s="71"/>
      <c r="AR47" s="71"/>
      <c r="AS47" s="71"/>
      <c r="AT47" s="138"/>
      <c r="AU47" s="138"/>
      <c r="AV47" s="139"/>
      <c r="AW47" s="138"/>
      <c r="BB47" s="152"/>
      <c r="BC47" s="70"/>
      <c r="BD47" s="70"/>
      <c r="BE47" s="70"/>
      <c r="BF47" s="139"/>
      <c r="BG47" s="138"/>
      <c r="BH47" s="170"/>
      <c r="BI47" s="176"/>
      <c r="BJ47" s="176"/>
      <c r="BK47" s="177"/>
      <c r="BL47" s="138"/>
      <c r="BM47" s="139"/>
      <c r="BN47" s="139"/>
      <c r="BO47" s="71"/>
      <c r="BP47" s="71"/>
      <c r="BQ47" s="70"/>
      <c r="BR47" s="58"/>
    </row>
    <row r="48" ht="13.1" hidden="1" outlineLevel="1" spans="3:70">
      <c r="C48" s="71"/>
      <c r="P48" s="97"/>
      <c r="R48" s="71"/>
      <c r="S48" s="71"/>
      <c r="T48" s="71"/>
      <c r="X48" s="71"/>
      <c r="Y48" s="71"/>
      <c r="Z48" s="71"/>
      <c r="AA48" s="71"/>
      <c r="AB48" s="71"/>
      <c r="AC48" s="71"/>
      <c r="AF48" s="71"/>
      <c r="AG48" s="128"/>
      <c r="AH48" s="71"/>
      <c r="AI48" s="71"/>
      <c r="AJ48" s="71"/>
      <c r="AK48" s="71"/>
      <c r="AL48" s="71"/>
      <c r="AM48" s="71"/>
      <c r="AN48" s="71"/>
      <c r="AO48" s="71"/>
      <c r="AP48" s="71"/>
      <c r="AQ48" s="71"/>
      <c r="AR48" s="71"/>
      <c r="AS48" s="71"/>
      <c r="AT48" s="138"/>
      <c r="AU48" s="138"/>
      <c r="AV48" s="139"/>
      <c r="AW48" s="138"/>
      <c r="BB48" s="152"/>
      <c r="BC48" s="70"/>
      <c r="BD48" s="70"/>
      <c r="BE48" s="70"/>
      <c r="BF48" s="139"/>
      <c r="BG48" s="138"/>
      <c r="BH48" s="170"/>
      <c r="BI48" s="176"/>
      <c r="BJ48" s="176"/>
      <c r="BK48" s="177"/>
      <c r="BL48" s="138"/>
      <c r="BM48" s="139"/>
      <c r="BN48" s="139"/>
      <c r="BO48" s="71"/>
      <c r="BP48" s="71"/>
      <c r="BQ48" s="70"/>
      <c r="BR48" s="58"/>
    </row>
    <row r="49" ht="13.1" hidden="1" outlineLevel="1" spans="3:70">
      <c r="C49" s="71"/>
      <c r="P49" s="97"/>
      <c r="R49" s="71"/>
      <c r="S49" s="71"/>
      <c r="T49" s="71"/>
      <c r="X49" s="71"/>
      <c r="Y49" s="71"/>
      <c r="Z49" s="71"/>
      <c r="AA49" s="71"/>
      <c r="AB49" s="71"/>
      <c r="AC49" s="71"/>
      <c r="AF49" s="71"/>
      <c r="AG49" s="128"/>
      <c r="AH49" s="71"/>
      <c r="AI49" s="71"/>
      <c r="AJ49" s="71"/>
      <c r="AK49" s="71"/>
      <c r="AL49" s="71"/>
      <c r="AM49" s="71"/>
      <c r="AN49" s="71"/>
      <c r="AO49" s="71"/>
      <c r="AP49" s="71"/>
      <c r="AQ49" s="71"/>
      <c r="AR49" s="71"/>
      <c r="AS49" s="71"/>
      <c r="AT49" s="138"/>
      <c r="AU49" s="138"/>
      <c r="AV49" s="139"/>
      <c r="AW49" s="138"/>
      <c r="BB49" s="152"/>
      <c r="BC49" s="70"/>
      <c r="BD49" s="70"/>
      <c r="BE49" s="70"/>
      <c r="BF49" s="139"/>
      <c r="BG49" s="138"/>
      <c r="BH49" s="170"/>
      <c r="BI49" s="176"/>
      <c r="BJ49" s="176"/>
      <c r="BK49" s="177"/>
      <c r="BL49" s="138"/>
      <c r="BM49" s="139"/>
      <c r="BN49" s="139"/>
      <c r="BO49" s="71"/>
      <c r="BP49" s="71"/>
      <c r="BQ49" s="70"/>
      <c r="BR49" s="58"/>
    </row>
    <row r="50" ht="13.1" hidden="1" outlineLevel="1" spans="3:70">
      <c r="C50" s="71"/>
      <c r="P50" s="97"/>
      <c r="R50" s="71"/>
      <c r="S50" s="71"/>
      <c r="T50" s="71"/>
      <c r="X50" s="71"/>
      <c r="Y50" s="71"/>
      <c r="Z50" s="71"/>
      <c r="AA50" s="71"/>
      <c r="AB50" s="71"/>
      <c r="AC50" s="71"/>
      <c r="AF50" s="71"/>
      <c r="AG50" s="128"/>
      <c r="AH50" s="71"/>
      <c r="AI50" s="71"/>
      <c r="AJ50" s="71"/>
      <c r="AK50" s="71"/>
      <c r="AL50" s="71"/>
      <c r="AM50" s="71"/>
      <c r="AN50" s="71"/>
      <c r="AO50" s="71"/>
      <c r="AP50" s="71"/>
      <c r="AQ50" s="71"/>
      <c r="AR50" s="71"/>
      <c r="AS50" s="71"/>
      <c r="AT50" s="138"/>
      <c r="AU50" s="138"/>
      <c r="AV50" s="139"/>
      <c r="AW50" s="138"/>
      <c r="BB50" s="152"/>
      <c r="BC50" s="70"/>
      <c r="BD50" s="70"/>
      <c r="BE50" s="70"/>
      <c r="BF50" s="139"/>
      <c r="BG50" s="138"/>
      <c r="BH50" s="170"/>
      <c r="BI50" s="176"/>
      <c r="BJ50" s="176"/>
      <c r="BK50" s="177"/>
      <c r="BL50" s="138"/>
      <c r="BM50" s="139"/>
      <c r="BN50" s="139"/>
      <c r="BO50" s="71"/>
      <c r="BP50" s="71"/>
      <c r="BQ50" s="70"/>
      <c r="BR50" s="58"/>
    </row>
    <row r="51" ht="13.1" collapsed="1" spans="2:69">
      <c r="B51" s="79" t="s">
        <v>289</v>
      </c>
      <c r="C51" s="58"/>
      <c r="P51" s="94"/>
      <c r="R51" s="71"/>
      <c r="S51" s="71"/>
      <c r="T51" s="71"/>
      <c r="X51" s="71"/>
      <c r="Y51" s="71"/>
      <c r="Z51" s="71"/>
      <c r="AA51" s="71"/>
      <c r="AB51" s="71"/>
      <c r="AC51" s="71"/>
      <c r="AD51" s="81" t="s">
        <v>290</v>
      </c>
      <c r="AF51" s="71"/>
      <c r="AG51" s="126"/>
      <c r="AH51" s="71"/>
      <c r="AI51" s="71"/>
      <c r="AJ51" s="71"/>
      <c r="AK51" s="71"/>
      <c r="AL51" s="71"/>
      <c r="AM51" s="71"/>
      <c r="AN51" s="71"/>
      <c r="AO51" s="71"/>
      <c r="AP51" s="71"/>
      <c r="AQ51" s="71"/>
      <c r="AR51" s="71"/>
      <c r="AS51" s="71"/>
      <c r="AT51" s="138"/>
      <c r="AU51" s="138"/>
      <c r="AV51" s="139"/>
      <c r="AW51" s="138"/>
      <c r="BB51" s="157"/>
      <c r="BC51" s="70"/>
      <c r="BD51" s="70"/>
      <c r="BE51" s="70"/>
      <c r="BF51" s="139"/>
      <c r="BG51" s="138"/>
      <c r="BH51" s="170"/>
      <c r="BI51" s="171"/>
      <c r="BJ51" s="171"/>
      <c r="BK51" s="172"/>
      <c r="BL51" s="138"/>
      <c r="BM51" s="139"/>
      <c r="BN51" s="139"/>
      <c r="BO51" s="71"/>
      <c r="BP51" s="71"/>
      <c r="BQ51" s="70"/>
    </row>
    <row r="52" ht="25.9" spans="2:69">
      <c r="B52" s="80" t="s">
        <v>291</v>
      </c>
      <c r="C52" s="73" t="s">
        <v>292</v>
      </c>
      <c r="P52" s="94"/>
      <c r="R52" s="71"/>
      <c r="S52" s="71"/>
      <c r="T52" s="71"/>
      <c r="X52" s="71"/>
      <c r="Y52" s="71"/>
      <c r="Z52" s="71"/>
      <c r="AA52" s="71"/>
      <c r="AB52" s="71"/>
      <c r="AC52" s="71"/>
      <c r="AD52" s="119" t="s">
        <v>293</v>
      </c>
      <c r="AE52" s="73" t="s">
        <v>294</v>
      </c>
      <c r="AF52" s="71"/>
      <c r="AG52" s="126"/>
      <c r="AH52" s="71"/>
      <c r="AI52" s="71"/>
      <c r="AJ52" s="71"/>
      <c r="AK52" s="71"/>
      <c r="AL52" s="71"/>
      <c r="AM52" s="71"/>
      <c r="AN52" s="71"/>
      <c r="AO52" s="71"/>
      <c r="AP52" s="71"/>
      <c r="AQ52" s="71"/>
      <c r="AR52" s="71"/>
      <c r="AS52" s="71"/>
      <c r="AT52" s="138"/>
      <c r="AU52" s="138"/>
      <c r="AV52" s="138">
        <f>AW268/1.06</f>
        <v>1226.41509433962</v>
      </c>
      <c r="AW52" s="138"/>
      <c r="AZ52" s="158"/>
      <c r="BA52" s="158"/>
      <c r="BB52" s="157"/>
      <c r="BC52" s="70"/>
      <c r="BD52" s="70"/>
      <c r="BE52" s="70"/>
      <c r="BF52" s="139"/>
      <c r="BG52" s="138"/>
      <c r="BH52" s="170"/>
      <c r="BI52" s="171"/>
      <c r="BJ52" s="171"/>
      <c r="BK52" s="172"/>
      <c r="BL52" s="138"/>
      <c r="BM52" s="139"/>
      <c r="BN52" s="139"/>
      <c r="BO52" s="71"/>
      <c r="BP52" s="71"/>
      <c r="BQ52" s="70" t="s">
        <v>295</v>
      </c>
    </row>
    <row r="53" ht="25.9" spans="2:69">
      <c r="B53" s="81" t="s">
        <v>296</v>
      </c>
      <c r="C53" s="82" t="s">
        <v>297</v>
      </c>
      <c r="P53" s="94">
        <f>38540000*5.63/10000</f>
        <v>21698.02</v>
      </c>
      <c r="R53" s="71"/>
      <c r="S53" s="71"/>
      <c r="T53" s="71"/>
      <c r="X53" s="71"/>
      <c r="Y53" s="71"/>
      <c r="Z53" s="71"/>
      <c r="AA53" s="71"/>
      <c r="AB53" s="71"/>
      <c r="AC53" s="71"/>
      <c r="AD53" s="120" t="s">
        <v>298</v>
      </c>
      <c r="AE53" s="73" t="s">
        <v>299</v>
      </c>
      <c r="AF53" s="71"/>
      <c r="AG53" s="126"/>
      <c r="AH53" s="71"/>
      <c r="AI53" s="71"/>
      <c r="AJ53" s="71"/>
      <c r="AK53" s="71"/>
      <c r="AL53" s="71"/>
      <c r="AM53" s="71"/>
      <c r="AN53" s="71"/>
      <c r="AO53" s="71"/>
      <c r="AP53" s="71"/>
      <c r="AQ53" s="71"/>
      <c r="AR53" s="71"/>
      <c r="AS53" s="71"/>
      <c r="AT53" s="138"/>
      <c r="AU53" s="138"/>
      <c r="AV53" s="139"/>
      <c r="AW53" s="138"/>
      <c r="AZ53" s="158"/>
      <c r="BA53" s="158"/>
      <c r="BB53" s="157"/>
      <c r="BC53" s="70"/>
      <c r="BD53" s="70"/>
      <c r="BE53" s="70"/>
      <c r="BF53" s="139"/>
      <c r="BG53" s="138"/>
      <c r="BH53" s="170"/>
      <c r="BI53" s="171"/>
      <c r="BJ53" s="171"/>
      <c r="BK53" s="172"/>
      <c r="BL53" s="138"/>
      <c r="BM53" s="139"/>
      <c r="BN53" s="139"/>
      <c r="BO53" s="71"/>
      <c r="BP53" s="71"/>
      <c r="BQ53" s="70" t="s">
        <v>300</v>
      </c>
    </row>
    <row r="54" ht="13.1" spans="2:69">
      <c r="B54" s="83" t="s">
        <v>301</v>
      </c>
      <c r="C54" s="73" t="s">
        <v>302</v>
      </c>
      <c r="P54" s="94"/>
      <c r="R54" s="71"/>
      <c r="S54" s="71"/>
      <c r="T54" s="71"/>
      <c r="X54" s="71"/>
      <c r="Y54" s="71"/>
      <c r="Z54" s="71"/>
      <c r="AA54" s="71"/>
      <c r="AB54" s="71"/>
      <c r="AC54" s="71"/>
      <c r="AD54" s="121" t="s">
        <v>303</v>
      </c>
      <c r="AE54" s="73" t="s">
        <v>304</v>
      </c>
      <c r="AF54" s="71"/>
      <c r="AG54" s="126"/>
      <c r="AH54" s="71"/>
      <c r="AI54" s="71"/>
      <c r="AJ54" s="71"/>
      <c r="AK54" s="71"/>
      <c r="AL54" s="71"/>
      <c r="AM54" s="71"/>
      <c r="AN54" s="71"/>
      <c r="AO54" s="71"/>
      <c r="AP54" s="71"/>
      <c r="AQ54" s="71"/>
      <c r="AR54" s="71"/>
      <c r="AS54" s="71"/>
      <c r="AT54" s="138"/>
      <c r="AU54" s="138"/>
      <c r="AV54" s="139"/>
      <c r="AW54" s="138"/>
      <c r="AZ54" s="158"/>
      <c r="BA54" s="158"/>
      <c r="BB54" s="157"/>
      <c r="BC54" s="70"/>
      <c r="BD54" s="70"/>
      <c r="BE54" s="70"/>
      <c r="BF54" s="139"/>
      <c r="BG54" s="138"/>
      <c r="BH54" s="170"/>
      <c r="BI54" s="171"/>
      <c r="BJ54" s="171"/>
      <c r="BK54" s="172"/>
      <c r="BL54" s="138"/>
      <c r="BM54" s="139"/>
      <c r="BN54" s="139"/>
      <c r="BO54" s="71"/>
      <c r="BP54" s="71"/>
      <c r="BQ54" s="70"/>
    </row>
    <row r="55" ht="13.1" spans="2:69">
      <c r="B55" s="83" t="s">
        <v>305</v>
      </c>
      <c r="C55" s="73" t="s">
        <v>306</v>
      </c>
      <c r="F55" s="73"/>
      <c r="G55" s="73"/>
      <c r="H55" s="70"/>
      <c r="I55" s="70"/>
      <c r="J55" s="98"/>
      <c r="K55" s="98"/>
      <c r="L55" s="98"/>
      <c r="M55" s="98"/>
      <c r="N55" s="98"/>
      <c r="O55" s="73"/>
      <c r="P55" s="94"/>
      <c r="Q55" s="70"/>
      <c r="R55" s="71"/>
      <c r="S55" s="71"/>
      <c r="T55" s="71"/>
      <c r="X55" s="71"/>
      <c r="Y55" s="71"/>
      <c r="Z55" s="71"/>
      <c r="AA55" s="71"/>
      <c r="AB55" s="71"/>
      <c r="AC55" s="71"/>
      <c r="AD55" s="122" t="s">
        <v>307</v>
      </c>
      <c r="AE55" s="73" t="s">
        <v>308</v>
      </c>
      <c r="AF55" s="71"/>
      <c r="AG55" s="126"/>
      <c r="AH55" s="71"/>
      <c r="AI55" s="71"/>
      <c r="AJ55" s="71"/>
      <c r="AK55" s="71"/>
      <c r="AL55" s="71"/>
      <c r="AM55" s="71"/>
      <c r="AN55" s="71"/>
      <c r="AO55" s="71"/>
      <c r="AP55" s="71"/>
      <c r="AQ55" s="71"/>
      <c r="AR55" s="71"/>
      <c r="AS55" s="71"/>
      <c r="AT55" s="138"/>
      <c r="AU55" s="138"/>
      <c r="AV55" s="139"/>
      <c r="AW55" s="138"/>
      <c r="AZ55" s="158"/>
      <c r="BA55" s="158"/>
      <c r="BB55" s="157"/>
      <c r="BC55" s="70"/>
      <c r="BD55" s="70"/>
      <c r="BE55" s="70"/>
      <c r="BF55" s="139"/>
      <c r="BG55" s="138"/>
      <c r="BH55" s="170"/>
      <c r="BI55" s="171"/>
      <c r="BJ55" s="171"/>
      <c r="BK55" s="172"/>
      <c r="BL55" s="138"/>
      <c r="BM55" s="139"/>
      <c r="BN55" s="139"/>
      <c r="BO55" s="71"/>
      <c r="BP55" s="71"/>
      <c r="BQ55" s="70"/>
    </row>
    <row r="56" s="54" customFormat="1" ht="55.5" customHeight="1" spans="2:70">
      <c r="B56" s="54" t="s">
        <v>309</v>
      </c>
      <c r="C56" s="54" t="s">
        <v>310</v>
      </c>
      <c r="D56" s="54" t="s">
        <v>309</v>
      </c>
      <c r="E56" s="54" t="s">
        <v>309</v>
      </c>
      <c r="F56" s="54" t="s">
        <v>309</v>
      </c>
      <c r="G56" s="54" t="s">
        <v>309</v>
      </c>
      <c r="H56" s="54" t="s">
        <v>309</v>
      </c>
      <c r="I56" s="54" t="s">
        <v>309</v>
      </c>
      <c r="J56" s="54" t="s">
        <v>309</v>
      </c>
      <c r="K56" s="54" t="s">
        <v>309</v>
      </c>
      <c r="L56" s="54" t="s">
        <v>311</v>
      </c>
      <c r="M56" s="54" t="s">
        <v>312</v>
      </c>
      <c r="N56" s="54" t="s">
        <v>312</v>
      </c>
      <c r="O56" s="54" t="s">
        <v>309</v>
      </c>
      <c r="P56" s="54" t="s">
        <v>313</v>
      </c>
      <c r="Q56" s="110" t="s">
        <v>314</v>
      </c>
      <c r="R56" s="110" t="s">
        <v>315</v>
      </c>
      <c r="S56" s="110"/>
      <c r="T56" s="110"/>
      <c r="U56" s="54" t="s">
        <v>309</v>
      </c>
      <c r="V56" s="54" t="s">
        <v>316</v>
      </c>
      <c r="W56" s="110" t="s">
        <v>317</v>
      </c>
      <c r="X56" s="110" t="s">
        <v>318</v>
      </c>
      <c r="Y56" s="110"/>
      <c r="Z56" s="110"/>
      <c r="AA56" s="110" t="s">
        <v>319</v>
      </c>
      <c r="AB56" s="110" t="s">
        <v>319</v>
      </c>
      <c r="AC56" s="110" t="s">
        <v>318</v>
      </c>
      <c r="AD56" s="54" t="s">
        <v>309</v>
      </c>
      <c r="AE56" s="54" t="s">
        <v>320</v>
      </c>
      <c r="AF56" s="54" t="s">
        <v>309</v>
      </c>
      <c r="AG56" s="110" t="s">
        <v>321</v>
      </c>
      <c r="AH56" s="110" t="s">
        <v>318</v>
      </c>
      <c r="AI56" s="98" t="s">
        <v>322</v>
      </c>
      <c r="AJ56" s="54" t="s">
        <v>309</v>
      </c>
      <c r="AK56" s="110" t="s">
        <v>323</v>
      </c>
      <c r="AL56" s="110" t="s">
        <v>323</v>
      </c>
      <c r="AM56" s="110" t="s">
        <v>323</v>
      </c>
      <c r="AN56" s="110" t="s">
        <v>323</v>
      </c>
      <c r="AO56" s="110" t="s">
        <v>324</v>
      </c>
      <c r="AP56" s="110" t="s">
        <v>324</v>
      </c>
      <c r="AQ56" s="110" t="s">
        <v>324</v>
      </c>
      <c r="AR56" s="110" t="s">
        <v>324</v>
      </c>
      <c r="AS56" s="110" t="s">
        <v>318</v>
      </c>
      <c r="AT56" s="144" t="s">
        <v>309</v>
      </c>
      <c r="AU56" s="144" t="s">
        <v>309</v>
      </c>
      <c r="AV56" s="1" t="s">
        <v>325</v>
      </c>
      <c r="AW56" s="1" t="s">
        <v>325</v>
      </c>
      <c r="AX56" s="54" t="s">
        <v>326</v>
      </c>
      <c r="AZ56" s="159">
        <f t="shared" ref="AZ56:BG56" si="0">SUBTOTAL(109,AZ57:AZ282)</f>
        <v>10338855.7267925</v>
      </c>
      <c r="BA56" s="159">
        <f t="shared" si="0"/>
        <v>2400.66</v>
      </c>
      <c r="BB56" s="159">
        <f t="shared" si="0"/>
        <v>10962891.600432</v>
      </c>
      <c r="BC56" s="159">
        <f t="shared" si="0"/>
        <v>0</v>
      </c>
      <c r="BD56" s="159">
        <f t="shared" si="0"/>
        <v>0</v>
      </c>
      <c r="BE56" s="159">
        <f t="shared" si="0"/>
        <v>0</v>
      </c>
      <c r="BF56" s="159">
        <f t="shared" si="0"/>
        <v>591484</v>
      </c>
      <c r="BG56" s="159">
        <f t="shared" si="0"/>
        <v>888244</v>
      </c>
      <c r="BH56" s="54" t="s">
        <v>309</v>
      </c>
      <c r="BI56" s="171" t="s">
        <v>327</v>
      </c>
      <c r="BJ56" s="171" t="s">
        <v>327</v>
      </c>
      <c r="BK56" s="54" t="s">
        <v>309</v>
      </c>
      <c r="BL56" s="159">
        <f>SUBTOTAL(109,BL57:BL282)</f>
        <v>6039508.428432</v>
      </c>
      <c r="BM56" s="1" t="s">
        <v>327</v>
      </c>
      <c r="BN56" s="159">
        <f>SUBTOTAL(109,BN57:BN282)</f>
        <v>4923383.172</v>
      </c>
      <c r="BO56" s="110" t="s">
        <v>328</v>
      </c>
      <c r="BP56" s="110" t="s">
        <v>329</v>
      </c>
      <c r="BQ56" s="98" t="s">
        <v>330</v>
      </c>
      <c r="BR56" s="64" t="s">
        <v>331</v>
      </c>
    </row>
    <row r="57" s="8" customFormat="1" ht="91.9" customHeight="1" spans="1:71">
      <c r="A57" s="84" t="s">
        <v>332</v>
      </c>
      <c r="B57" s="84" t="s">
        <v>333</v>
      </c>
      <c r="C57" s="84" t="s">
        <v>334</v>
      </c>
      <c r="D57" s="85" t="s">
        <v>335</v>
      </c>
      <c r="E57" s="85" t="s">
        <v>336</v>
      </c>
      <c r="F57" s="85" t="s">
        <v>337</v>
      </c>
      <c r="G57" s="85" t="s">
        <v>338</v>
      </c>
      <c r="H57" s="85" t="s">
        <v>339</v>
      </c>
      <c r="I57" s="99" t="s">
        <v>340</v>
      </c>
      <c r="J57" s="100" t="s">
        <v>341</v>
      </c>
      <c r="K57" s="85" t="s">
        <v>342</v>
      </c>
      <c r="L57" s="85" t="s">
        <v>343</v>
      </c>
      <c r="M57" s="85" t="s">
        <v>344</v>
      </c>
      <c r="N57" s="99" t="s">
        <v>345</v>
      </c>
      <c r="O57" s="85" t="s">
        <v>346</v>
      </c>
      <c r="P57" s="101" t="s">
        <v>347</v>
      </c>
      <c r="Q57" s="99" t="s">
        <v>348</v>
      </c>
      <c r="R57" s="99" t="s">
        <v>349</v>
      </c>
      <c r="S57" s="99" t="s">
        <v>350</v>
      </c>
      <c r="T57" s="99" t="s">
        <v>351</v>
      </c>
      <c r="U57" s="85" t="s">
        <v>352</v>
      </c>
      <c r="V57" s="85" t="s">
        <v>353</v>
      </c>
      <c r="W57" s="100" t="s">
        <v>354</v>
      </c>
      <c r="X57" s="85" t="s">
        <v>355</v>
      </c>
      <c r="Y57" s="85" t="s">
        <v>356</v>
      </c>
      <c r="Z57" s="85" t="s">
        <v>357</v>
      </c>
      <c r="AA57" s="100" t="s">
        <v>358</v>
      </c>
      <c r="AB57" s="100" t="s">
        <v>359</v>
      </c>
      <c r="AC57" s="100" t="s">
        <v>360</v>
      </c>
      <c r="AD57" s="123" t="s">
        <v>361</v>
      </c>
      <c r="AE57" s="124" t="s">
        <v>362</v>
      </c>
      <c r="AF57" s="85" t="s">
        <v>363</v>
      </c>
      <c r="AG57" s="129" t="s">
        <v>364</v>
      </c>
      <c r="AH57" s="100" t="s">
        <v>365</v>
      </c>
      <c r="AI57" s="100" t="s">
        <v>366</v>
      </c>
      <c r="AJ57" s="100" t="s">
        <v>367</v>
      </c>
      <c r="AK57" s="130" t="s">
        <v>368</v>
      </c>
      <c r="AL57" s="130" t="s">
        <v>369</v>
      </c>
      <c r="AM57" s="100" t="s">
        <v>370</v>
      </c>
      <c r="AN57" s="100" t="s">
        <v>371</v>
      </c>
      <c r="AO57" s="100" t="s">
        <v>372</v>
      </c>
      <c r="AP57" s="85" t="s">
        <v>373</v>
      </c>
      <c r="AQ57" s="85" t="s">
        <v>374</v>
      </c>
      <c r="AR57" s="85" t="s">
        <v>375</v>
      </c>
      <c r="AS57" s="85" t="s">
        <v>376</v>
      </c>
      <c r="AT57" s="145" t="s">
        <v>377</v>
      </c>
      <c r="AU57" s="145" t="s">
        <v>378</v>
      </c>
      <c r="AV57" s="146" t="s">
        <v>379</v>
      </c>
      <c r="AW57" s="160" t="s">
        <v>380</v>
      </c>
      <c r="AX57" s="161" t="s">
        <v>381</v>
      </c>
      <c r="AY57" s="161" t="s">
        <v>382</v>
      </c>
      <c r="AZ57" s="162" t="s">
        <v>383</v>
      </c>
      <c r="BA57" s="162" t="s">
        <v>384</v>
      </c>
      <c r="BB57" s="163" t="s">
        <v>385</v>
      </c>
      <c r="BC57" s="164" t="s">
        <v>386</v>
      </c>
      <c r="BD57" s="164" t="s">
        <v>387</v>
      </c>
      <c r="BE57" s="178" t="s">
        <v>388</v>
      </c>
      <c r="BF57" s="179" t="s">
        <v>389</v>
      </c>
      <c r="BG57" s="180" t="s">
        <v>390</v>
      </c>
      <c r="BH57" s="181" t="s">
        <v>391</v>
      </c>
      <c r="BI57" s="182" t="s">
        <v>392</v>
      </c>
      <c r="BJ57" s="182" t="s">
        <v>393</v>
      </c>
      <c r="BK57" s="181" t="s">
        <v>394</v>
      </c>
      <c r="BL57" s="183" t="s">
        <v>395</v>
      </c>
      <c r="BM57" s="164" t="s">
        <v>396</v>
      </c>
      <c r="BN57" s="164" t="s">
        <v>397</v>
      </c>
      <c r="BO57" s="186" t="s">
        <v>398</v>
      </c>
      <c r="BP57" s="186" t="s">
        <v>399</v>
      </c>
      <c r="BQ57" s="186" t="s">
        <v>400</v>
      </c>
      <c r="BR57" s="187" t="s">
        <v>401</v>
      </c>
      <c r="BS57" s="187" t="s">
        <v>402</v>
      </c>
    </row>
    <row r="58" s="8" customFormat="1" ht="36.75" hidden="1" customHeight="1" spans="1:71">
      <c r="A58" s="86" t="s">
        <v>403</v>
      </c>
      <c r="B58" s="87" t="s">
        <v>404</v>
      </c>
      <c r="C58" s="88">
        <v>44620</v>
      </c>
      <c r="D58" s="89" t="s">
        <v>405</v>
      </c>
      <c r="E58" s="90" t="s">
        <v>406</v>
      </c>
      <c r="F58" s="87" t="s">
        <v>159</v>
      </c>
      <c r="G58" s="90" t="s">
        <v>407</v>
      </c>
      <c r="H58" s="90" t="s">
        <v>406</v>
      </c>
      <c r="I58" s="87" t="s">
        <v>159</v>
      </c>
      <c r="J58" s="102" t="s">
        <v>408</v>
      </c>
      <c r="K58" s="103" t="s">
        <v>409</v>
      </c>
      <c r="L58" s="103"/>
      <c r="M58" s="103"/>
      <c r="N58" s="103"/>
      <c r="O58" s="90" t="s">
        <v>410</v>
      </c>
      <c r="P58" s="104">
        <v>1013</v>
      </c>
      <c r="Q58" s="90" t="s">
        <v>411</v>
      </c>
      <c r="R58" s="90" t="s">
        <v>412</v>
      </c>
      <c r="S58" s="90" t="s">
        <v>413</v>
      </c>
      <c r="T58" s="111" t="s">
        <v>414</v>
      </c>
      <c r="U58" s="90" t="s">
        <v>415</v>
      </c>
      <c r="V58" s="90" t="s">
        <v>416</v>
      </c>
      <c r="W58" s="87"/>
      <c r="X58" s="90"/>
      <c r="Y58" s="90"/>
      <c r="Z58" s="90"/>
      <c r="AA58" s="87" t="s">
        <v>417</v>
      </c>
      <c r="AB58" s="90" t="s">
        <v>418</v>
      </c>
      <c r="AC58" s="90"/>
      <c r="AD58" s="90" t="s">
        <v>163</v>
      </c>
      <c r="AE58" s="87" t="s">
        <v>113</v>
      </c>
      <c r="AF58" s="90" t="s">
        <v>165</v>
      </c>
      <c r="AG58" s="131" t="s">
        <v>198</v>
      </c>
      <c r="AH58" s="90" t="s">
        <v>419</v>
      </c>
      <c r="AI58" s="132" t="s">
        <v>145</v>
      </c>
      <c r="AJ58" s="90" t="s">
        <v>420</v>
      </c>
      <c r="AK58" s="90"/>
      <c r="AL58" s="90"/>
      <c r="AM58" s="90"/>
      <c r="AN58" s="90"/>
      <c r="AO58" s="87" t="s">
        <v>421</v>
      </c>
      <c r="AP58" s="90" t="s">
        <v>422</v>
      </c>
      <c r="AQ58" s="90" t="s">
        <v>423</v>
      </c>
      <c r="AR58" s="90" t="s">
        <v>424</v>
      </c>
      <c r="AS58" s="90" t="s">
        <v>425</v>
      </c>
      <c r="AT58" s="104">
        <v>48000</v>
      </c>
      <c r="AU58" s="104">
        <f>AT58*1.06</f>
        <v>50880</v>
      </c>
      <c r="AV58" s="131"/>
      <c r="AW58" s="104"/>
      <c r="AX58" s="165">
        <v>44620</v>
      </c>
      <c r="AY58" s="165" t="s">
        <v>426</v>
      </c>
      <c r="AZ58" s="104">
        <v>48000</v>
      </c>
      <c r="BA58" s="104"/>
      <c r="BB58" s="104">
        <f>AZ58*1.06</f>
        <v>50880</v>
      </c>
      <c r="BC58" s="131" t="s">
        <v>409</v>
      </c>
      <c r="BD58" s="131"/>
      <c r="BE58" s="131"/>
      <c r="BF58" s="131"/>
      <c r="BG58" s="104"/>
      <c r="BH58" s="184">
        <v>2022</v>
      </c>
      <c r="BI58" s="185">
        <v>44621</v>
      </c>
      <c r="BJ58" s="185">
        <v>44712</v>
      </c>
      <c r="BK58" s="184">
        <v>2022</v>
      </c>
      <c r="BL58" s="104">
        <f>BB58</f>
        <v>50880</v>
      </c>
      <c r="BM58" s="131" t="s">
        <v>427</v>
      </c>
      <c r="BN58" s="131">
        <f>BB58-BL58</f>
        <v>0</v>
      </c>
      <c r="BO58" s="90"/>
      <c r="BP58" s="90"/>
      <c r="BQ58" s="147" t="s">
        <v>428</v>
      </c>
      <c r="BR58" s="188"/>
      <c r="BS58" s="86"/>
    </row>
    <row r="59" s="8" customFormat="1" ht="33" hidden="1" customHeight="1" spans="1:71">
      <c r="A59" s="86" t="s">
        <v>403</v>
      </c>
      <c r="B59" s="87" t="s">
        <v>429</v>
      </c>
      <c r="C59" s="88">
        <v>44792</v>
      </c>
      <c r="D59" s="90" t="s">
        <v>430</v>
      </c>
      <c r="E59" s="90" t="s">
        <v>430</v>
      </c>
      <c r="F59" s="90" t="s">
        <v>431</v>
      </c>
      <c r="G59" s="90" t="s">
        <v>432</v>
      </c>
      <c r="H59" s="90" t="s">
        <v>433</v>
      </c>
      <c r="I59" s="90" t="s">
        <v>434</v>
      </c>
      <c r="J59" s="102" t="s">
        <v>408</v>
      </c>
      <c r="K59" s="103" t="s">
        <v>409</v>
      </c>
      <c r="L59" s="103"/>
      <c r="M59" s="103"/>
      <c r="N59" s="103"/>
      <c r="O59" s="90" t="s">
        <v>435</v>
      </c>
      <c r="P59" s="104">
        <v>10000</v>
      </c>
      <c r="Q59" s="90" t="s">
        <v>436</v>
      </c>
      <c r="R59" s="90" t="s">
        <v>437</v>
      </c>
      <c r="S59" s="90" t="s">
        <v>438</v>
      </c>
      <c r="T59" s="111" t="s">
        <v>439</v>
      </c>
      <c r="U59" s="90" t="s">
        <v>141</v>
      </c>
      <c r="V59" s="90" t="s">
        <v>440</v>
      </c>
      <c r="W59" s="112" t="s">
        <v>90</v>
      </c>
      <c r="X59" s="90" t="s">
        <v>441</v>
      </c>
      <c r="Y59" s="90"/>
      <c r="Z59" s="111" t="s">
        <v>442</v>
      </c>
      <c r="AA59" s="90"/>
      <c r="AB59" s="90"/>
      <c r="AC59" s="90"/>
      <c r="AD59" s="90" t="s">
        <v>163</v>
      </c>
      <c r="AE59" s="87" t="s">
        <v>175</v>
      </c>
      <c r="AF59" s="90" t="s">
        <v>187</v>
      </c>
      <c r="AG59" s="131" t="s">
        <v>443</v>
      </c>
      <c r="AH59" s="90" t="s">
        <v>444</v>
      </c>
      <c r="AI59" s="132" t="s">
        <v>145</v>
      </c>
      <c r="AJ59" s="90" t="s">
        <v>420</v>
      </c>
      <c r="AK59" s="90"/>
      <c r="AL59" s="90"/>
      <c r="AM59" s="90"/>
      <c r="AN59" s="90"/>
      <c r="AO59" s="87" t="s">
        <v>421</v>
      </c>
      <c r="AP59" s="90" t="s">
        <v>422</v>
      </c>
      <c r="AQ59" s="87" t="s">
        <v>445</v>
      </c>
      <c r="AR59" s="90" t="s">
        <v>424</v>
      </c>
      <c r="AS59" s="90" t="s">
        <v>446</v>
      </c>
      <c r="AT59" s="104">
        <f>AZ59</f>
        <v>104550</v>
      </c>
      <c r="AU59" s="104">
        <f>BB59</f>
        <v>111575.76</v>
      </c>
      <c r="AV59" s="131"/>
      <c r="AW59" s="104"/>
      <c r="AX59" s="165">
        <v>44825</v>
      </c>
      <c r="AY59" s="165"/>
      <c r="AZ59" s="104">
        <v>104550</v>
      </c>
      <c r="BA59" s="104"/>
      <c r="BB59" s="104">
        <v>111575.76</v>
      </c>
      <c r="BC59" s="131" t="s">
        <v>409</v>
      </c>
      <c r="BD59" s="131"/>
      <c r="BE59" s="131"/>
      <c r="BF59" s="131"/>
      <c r="BG59" s="104"/>
      <c r="BH59" s="184">
        <v>2022</v>
      </c>
      <c r="BI59" s="185">
        <v>44847</v>
      </c>
      <c r="BJ59" s="185">
        <v>44859</v>
      </c>
      <c r="BK59" s="184">
        <v>2023</v>
      </c>
      <c r="BL59" s="104">
        <v>111575.76</v>
      </c>
      <c r="BM59" s="90" t="s">
        <v>447</v>
      </c>
      <c r="BN59" s="131">
        <f>BB59-BL59</f>
        <v>0</v>
      </c>
      <c r="BO59" s="90"/>
      <c r="BP59" s="90"/>
      <c r="BQ59" s="147" t="s">
        <v>428</v>
      </c>
      <c r="BR59" s="86"/>
      <c r="BS59" s="86"/>
    </row>
    <row r="60" s="8" customFormat="1" ht="61.5" hidden="1" customHeight="1" spans="1:71">
      <c r="A60" s="86" t="s">
        <v>403</v>
      </c>
      <c r="B60" s="87" t="s">
        <v>429</v>
      </c>
      <c r="C60" s="88">
        <v>44812</v>
      </c>
      <c r="D60" s="90" t="s">
        <v>448</v>
      </c>
      <c r="E60" s="90" t="s">
        <v>449</v>
      </c>
      <c r="F60" s="90" t="s">
        <v>450</v>
      </c>
      <c r="G60" s="90" t="s">
        <v>448</v>
      </c>
      <c r="H60" s="90" t="s">
        <v>449</v>
      </c>
      <c r="I60" s="90" t="s">
        <v>450</v>
      </c>
      <c r="J60" s="102" t="s">
        <v>408</v>
      </c>
      <c r="K60" s="103" t="s">
        <v>409</v>
      </c>
      <c r="L60" s="103"/>
      <c r="M60" s="103"/>
      <c r="N60" s="103"/>
      <c r="O60" s="90" t="s">
        <v>410</v>
      </c>
      <c r="P60" s="104">
        <v>5422</v>
      </c>
      <c r="Q60" s="90" t="s">
        <v>451</v>
      </c>
      <c r="R60" s="90" t="s">
        <v>452</v>
      </c>
      <c r="S60" s="90" t="s">
        <v>413</v>
      </c>
      <c r="T60" s="111" t="s">
        <v>453</v>
      </c>
      <c r="U60" s="90" t="s">
        <v>141</v>
      </c>
      <c r="V60" s="90" t="s">
        <v>454</v>
      </c>
      <c r="W60" s="90" t="s">
        <v>82</v>
      </c>
      <c r="X60" s="90" t="s">
        <v>455</v>
      </c>
      <c r="Y60" s="90" t="s">
        <v>456</v>
      </c>
      <c r="Z60" s="111" t="s">
        <v>457</v>
      </c>
      <c r="AA60" s="90"/>
      <c r="AB60" s="90"/>
      <c r="AC60" s="90"/>
      <c r="AD60" s="90" t="s">
        <v>163</v>
      </c>
      <c r="AE60" s="87" t="s">
        <v>186</v>
      </c>
      <c r="AF60" s="90" t="s">
        <v>165</v>
      </c>
      <c r="AG60" s="131" t="s">
        <v>198</v>
      </c>
      <c r="AH60" s="90" t="s">
        <v>458</v>
      </c>
      <c r="AI60" s="133" t="s">
        <v>416</v>
      </c>
      <c r="AJ60" s="90" t="s">
        <v>420</v>
      </c>
      <c r="AK60" s="90"/>
      <c r="AL60" s="90"/>
      <c r="AM60" s="90"/>
      <c r="AN60" s="90"/>
      <c r="AO60" s="87" t="s">
        <v>421</v>
      </c>
      <c r="AP60" s="90" t="s">
        <v>422</v>
      </c>
      <c r="AQ60" s="87" t="s">
        <v>445</v>
      </c>
      <c r="AR60" s="90" t="s">
        <v>424</v>
      </c>
      <c r="AS60" s="90" t="s">
        <v>459</v>
      </c>
      <c r="AT60" s="104">
        <f>AU60/1.06</f>
        <v>60407.5471698113</v>
      </c>
      <c r="AU60" s="104">
        <v>64032</v>
      </c>
      <c r="AV60" s="131"/>
      <c r="AW60" s="104"/>
      <c r="AX60" s="165">
        <v>44866</v>
      </c>
      <c r="AY60" s="165"/>
      <c r="AZ60" s="104">
        <f>BB60/1.0672</f>
        <v>60000</v>
      </c>
      <c r="BA60" s="104"/>
      <c r="BB60" s="104">
        <f t="shared" ref="BB60:BB65" si="1">AU60</f>
        <v>64032</v>
      </c>
      <c r="BC60" s="131" t="s">
        <v>409</v>
      </c>
      <c r="BD60" s="131"/>
      <c r="BE60" s="131"/>
      <c r="BF60" s="131"/>
      <c r="BG60" s="104"/>
      <c r="BH60" s="184">
        <v>2023</v>
      </c>
      <c r="BI60" s="185">
        <v>44958</v>
      </c>
      <c r="BJ60" s="185">
        <v>44985</v>
      </c>
      <c r="BK60" s="184">
        <v>2023</v>
      </c>
      <c r="BL60" s="104">
        <f>BB60</f>
        <v>64032</v>
      </c>
      <c r="BM60" s="131" t="s">
        <v>427</v>
      </c>
      <c r="BN60" s="131">
        <f>BB60-BL60</f>
        <v>0</v>
      </c>
      <c r="BO60" s="90"/>
      <c r="BP60" s="90"/>
      <c r="BQ60" s="147" t="s">
        <v>428</v>
      </c>
      <c r="BR60" s="86"/>
      <c r="BS60" s="86"/>
    </row>
    <row r="61" s="8" customFormat="1" ht="61.5" hidden="1" customHeight="1" spans="1:71">
      <c r="A61" s="86" t="s">
        <v>403</v>
      </c>
      <c r="B61" s="87" t="s">
        <v>429</v>
      </c>
      <c r="C61" s="88">
        <v>44812</v>
      </c>
      <c r="D61" s="90" t="s">
        <v>448</v>
      </c>
      <c r="E61" s="90" t="s">
        <v>449</v>
      </c>
      <c r="F61" s="90" t="s">
        <v>450</v>
      </c>
      <c r="G61" s="90" t="s">
        <v>448</v>
      </c>
      <c r="H61" s="90" t="s">
        <v>449</v>
      </c>
      <c r="I61" s="90" t="s">
        <v>450</v>
      </c>
      <c r="J61" s="102" t="s">
        <v>408</v>
      </c>
      <c r="K61" s="103" t="s">
        <v>409</v>
      </c>
      <c r="L61" s="103"/>
      <c r="M61" s="103"/>
      <c r="N61" s="103"/>
      <c r="O61" s="90" t="s">
        <v>410</v>
      </c>
      <c r="P61" s="104">
        <v>5422</v>
      </c>
      <c r="Q61" s="90" t="s">
        <v>451</v>
      </c>
      <c r="R61" s="90" t="s">
        <v>452</v>
      </c>
      <c r="S61" s="90" t="s">
        <v>413</v>
      </c>
      <c r="T61" s="111" t="s">
        <v>453</v>
      </c>
      <c r="U61" s="90" t="s">
        <v>141</v>
      </c>
      <c r="V61" s="90" t="s">
        <v>454</v>
      </c>
      <c r="W61" s="90" t="s">
        <v>82</v>
      </c>
      <c r="X61" s="90" t="s">
        <v>455</v>
      </c>
      <c r="Y61" s="90" t="s">
        <v>456</v>
      </c>
      <c r="Z61" s="111" t="s">
        <v>457</v>
      </c>
      <c r="AA61" s="90"/>
      <c r="AB61" s="90"/>
      <c r="AC61" s="90"/>
      <c r="AD61" s="90" t="s">
        <v>163</v>
      </c>
      <c r="AE61" s="87" t="s">
        <v>186</v>
      </c>
      <c r="AF61" s="90" t="s">
        <v>176</v>
      </c>
      <c r="AG61" s="131" t="s">
        <v>460</v>
      </c>
      <c r="AH61" s="90" t="s">
        <v>461</v>
      </c>
      <c r="AI61" s="133" t="s">
        <v>416</v>
      </c>
      <c r="AJ61" s="90" t="s">
        <v>420</v>
      </c>
      <c r="AK61" s="90"/>
      <c r="AL61" s="90"/>
      <c r="AM61" s="90"/>
      <c r="AN61" s="90"/>
      <c r="AO61" s="87" t="s">
        <v>462</v>
      </c>
      <c r="AP61" s="90" t="s">
        <v>463</v>
      </c>
      <c r="AQ61" s="87" t="s">
        <v>464</v>
      </c>
      <c r="AR61" s="90" t="s">
        <v>465</v>
      </c>
      <c r="AS61" s="90" t="s">
        <v>459</v>
      </c>
      <c r="AT61" s="104">
        <f>AU61/1.0672</f>
        <v>20000</v>
      </c>
      <c r="AU61" s="104">
        <v>21344</v>
      </c>
      <c r="AV61" s="131"/>
      <c r="AW61" s="104"/>
      <c r="AX61" s="165">
        <v>44866</v>
      </c>
      <c r="AY61" s="165"/>
      <c r="AZ61" s="104">
        <f>AT61</f>
        <v>20000</v>
      </c>
      <c r="BA61" s="104"/>
      <c r="BB61" s="104">
        <f t="shared" si="1"/>
        <v>21344</v>
      </c>
      <c r="BC61" s="131" t="s">
        <v>409</v>
      </c>
      <c r="BD61" s="131"/>
      <c r="BE61" s="131"/>
      <c r="BF61" s="131"/>
      <c r="BG61" s="104"/>
      <c r="BH61" s="184">
        <v>2023</v>
      </c>
      <c r="BI61" s="185"/>
      <c r="BJ61" s="185"/>
      <c r="BK61" s="184">
        <v>2023</v>
      </c>
      <c r="BL61" s="104">
        <f>BB61</f>
        <v>21344</v>
      </c>
      <c r="BM61" s="131" t="s">
        <v>427</v>
      </c>
      <c r="BN61" s="131">
        <f>BB61-BL61</f>
        <v>0</v>
      </c>
      <c r="BO61" s="90"/>
      <c r="BP61" s="90"/>
      <c r="BQ61" s="147" t="s">
        <v>428</v>
      </c>
      <c r="BR61" s="86"/>
      <c r="BS61" s="86"/>
    </row>
    <row r="62" s="8" customFormat="1" ht="48.75" hidden="1" customHeight="1" spans="1:71">
      <c r="A62" s="86" t="s">
        <v>403</v>
      </c>
      <c r="B62" s="87" t="s">
        <v>170</v>
      </c>
      <c r="C62" s="88">
        <v>44880</v>
      </c>
      <c r="D62" s="87" t="s">
        <v>88</v>
      </c>
      <c r="E62" s="87" t="s">
        <v>88</v>
      </c>
      <c r="F62" s="90" t="s">
        <v>431</v>
      </c>
      <c r="G62" s="90" t="s">
        <v>466</v>
      </c>
      <c r="H62" s="90" t="s">
        <v>467</v>
      </c>
      <c r="I62" s="90" t="s">
        <v>450</v>
      </c>
      <c r="J62" s="102" t="s">
        <v>408</v>
      </c>
      <c r="K62" s="103" t="s">
        <v>408</v>
      </c>
      <c r="L62" s="103"/>
      <c r="M62" s="103"/>
      <c r="N62" s="103" t="s">
        <v>468</v>
      </c>
      <c r="O62" s="90" t="s">
        <v>469</v>
      </c>
      <c r="P62" s="104">
        <v>1000</v>
      </c>
      <c r="Q62" s="90" t="s">
        <v>470</v>
      </c>
      <c r="R62" s="90"/>
      <c r="S62" s="90"/>
      <c r="T62" s="90"/>
      <c r="U62" s="90" t="s">
        <v>141</v>
      </c>
      <c r="V62" s="90" t="s">
        <v>471</v>
      </c>
      <c r="W62" s="90" t="s">
        <v>88</v>
      </c>
      <c r="X62" s="90" t="s">
        <v>472</v>
      </c>
      <c r="Y62" s="90" t="s">
        <v>473</v>
      </c>
      <c r="Z62" s="90"/>
      <c r="AA62" s="90"/>
      <c r="AB62" s="90"/>
      <c r="AC62" s="90"/>
      <c r="AD62" s="90" t="s">
        <v>163</v>
      </c>
      <c r="AE62" s="87" t="s">
        <v>164</v>
      </c>
      <c r="AF62" s="90" t="s">
        <v>474</v>
      </c>
      <c r="AG62" s="131" t="s">
        <v>475</v>
      </c>
      <c r="AH62" s="90" t="s">
        <v>476</v>
      </c>
      <c r="AI62" s="133" t="s">
        <v>416</v>
      </c>
      <c r="AJ62" s="90" t="s">
        <v>477</v>
      </c>
      <c r="AK62" s="90"/>
      <c r="AL62" s="90"/>
      <c r="AM62" s="90"/>
      <c r="AN62" s="90"/>
      <c r="AO62" s="87" t="s">
        <v>421</v>
      </c>
      <c r="AP62" s="90" t="s">
        <v>422</v>
      </c>
      <c r="AQ62" s="87" t="s">
        <v>478</v>
      </c>
      <c r="AR62" s="90" t="s">
        <v>478</v>
      </c>
      <c r="AS62" s="90"/>
      <c r="AT62" s="104">
        <f>AU62/1.06</f>
        <v>23584.9056603774</v>
      </c>
      <c r="AU62" s="104">
        <v>25000</v>
      </c>
      <c r="AV62" s="131"/>
      <c r="AW62" s="104"/>
      <c r="AX62" s="165">
        <v>44887</v>
      </c>
      <c r="AY62" s="165"/>
      <c r="AZ62" s="104">
        <f>BB62/1.06</f>
        <v>23584.9056603774</v>
      </c>
      <c r="BA62" s="104"/>
      <c r="BB62" s="104">
        <f t="shared" si="1"/>
        <v>25000</v>
      </c>
      <c r="BC62" s="131" t="s">
        <v>409</v>
      </c>
      <c r="BD62" s="131"/>
      <c r="BE62" s="131"/>
      <c r="BF62" s="131"/>
      <c r="BG62" s="104"/>
      <c r="BH62" s="184">
        <v>2023</v>
      </c>
      <c r="BI62" s="185"/>
      <c r="BJ62" s="185"/>
      <c r="BK62" s="184">
        <v>2023</v>
      </c>
      <c r="BL62" s="104">
        <f>BB62</f>
        <v>25000</v>
      </c>
      <c r="BM62" s="131"/>
      <c r="BN62" s="131">
        <f t="shared" ref="BN62:BN129" si="2">BB62-BL62</f>
        <v>0</v>
      </c>
      <c r="BO62" s="90"/>
      <c r="BP62" s="90"/>
      <c r="BQ62" s="147" t="s">
        <v>479</v>
      </c>
      <c r="BR62" s="86"/>
      <c r="BS62" s="86"/>
    </row>
    <row r="63" s="8" customFormat="1" ht="61.5" hidden="1" customHeight="1" spans="1:71">
      <c r="A63" s="91" t="s">
        <v>480</v>
      </c>
      <c r="B63" s="87" t="s">
        <v>170</v>
      </c>
      <c r="C63" s="88">
        <v>44880</v>
      </c>
      <c r="D63" s="92" t="s">
        <v>481</v>
      </c>
      <c r="E63" s="90" t="s">
        <v>482</v>
      </c>
      <c r="F63" s="90" t="s">
        <v>450</v>
      </c>
      <c r="G63" s="90" t="s">
        <v>483</v>
      </c>
      <c r="H63" s="90" t="s">
        <v>482</v>
      </c>
      <c r="I63" s="90" t="s">
        <v>450</v>
      </c>
      <c r="J63" s="102" t="s">
        <v>409</v>
      </c>
      <c r="K63" s="103" t="s">
        <v>409</v>
      </c>
      <c r="L63" s="103"/>
      <c r="M63" s="103"/>
      <c r="N63" s="103"/>
      <c r="O63" s="90" t="s">
        <v>484</v>
      </c>
      <c r="P63" s="104">
        <v>15443</v>
      </c>
      <c r="Q63" s="90" t="s">
        <v>436</v>
      </c>
      <c r="R63" s="90"/>
      <c r="S63" s="90"/>
      <c r="T63" s="111"/>
      <c r="U63" s="90" t="s">
        <v>141</v>
      </c>
      <c r="V63" s="90" t="s">
        <v>471</v>
      </c>
      <c r="W63" s="90" t="s">
        <v>88</v>
      </c>
      <c r="X63" s="90"/>
      <c r="Y63" s="90"/>
      <c r="Z63" s="111"/>
      <c r="AA63" s="90"/>
      <c r="AB63" s="90"/>
      <c r="AC63" s="90"/>
      <c r="AD63" s="90" t="s">
        <v>163</v>
      </c>
      <c r="AE63" s="87" t="s">
        <v>485</v>
      </c>
      <c r="AF63" s="90" t="s">
        <v>165</v>
      </c>
      <c r="AG63" s="131" t="s">
        <v>475</v>
      </c>
      <c r="AH63" s="90" t="s">
        <v>486</v>
      </c>
      <c r="AI63" s="132" t="s">
        <v>145</v>
      </c>
      <c r="AJ63" s="90" t="s">
        <v>487</v>
      </c>
      <c r="AK63" s="90"/>
      <c r="AL63" s="90"/>
      <c r="AM63" s="90"/>
      <c r="AN63" s="90"/>
      <c r="AO63" s="87" t="s">
        <v>167</v>
      </c>
      <c r="AP63" s="147" t="s">
        <v>237</v>
      </c>
      <c r="AQ63" s="87" t="s">
        <v>488</v>
      </c>
      <c r="AR63" s="90" t="s">
        <v>488</v>
      </c>
      <c r="AS63" s="90"/>
      <c r="AT63" s="104">
        <f>AU63/1.06</f>
        <v>110377.358490566</v>
      </c>
      <c r="AU63" s="104">
        <v>117000</v>
      </c>
      <c r="AV63" s="131"/>
      <c r="AW63" s="104"/>
      <c r="AX63" s="165">
        <v>44880</v>
      </c>
      <c r="AY63" s="165"/>
      <c r="AZ63" s="104">
        <f>BB63/1.06</f>
        <v>110377.358490566</v>
      </c>
      <c r="BA63" s="104"/>
      <c r="BB63" s="104">
        <f t="shared" si="1"/>
        <v>117000</v>
      </c>
      <c r="BC63" s="166" t="s">
        <v>489</v>
      </c>
      <c r="BD63" s="131"/>
      <c r="BE63" s="131"/>
      <c r="BF63" s="131"/>
      <c r="BG63" s="104"/>
      <c r="BH63" s="184">
        <v>2023</v>
      </c>
      <c r="BI63" s="185"/>
      <c r="BJ63" s="185"/>
      <c r="BK63" s="184">
        <v>2023</v>
      </c>
      <c r="BL63" s="104">
        <v>117000</v>
      </c>
      <c r="BM63" s="131"/>
      <c r="BN63" s="131">
        <f t="shared" si="2"/>
        <v>0</v>
      </c>
      <c r="BO63" s="90"/>
      <c r="BP63" s="90"/>
      <c r="BQ63" s="147"/>
      <c r="BR63" s="86"/>
      <c r="BS63" s="86"/>
    </row>
    <row r="64" s="8" customFormat="1" ht="61.5" hidden="1" customHeight="1" spans="1:71">
      <c r="A64" s="91" t="s">
        <v>480</v>
      </c>
      <c r="B64" s="87" t="s">
        <v>170</v>
      </c>
      <c r="C64" s="88">
        <v>44887</v>
      </c>
      <c r="D64" s="90" t="s">
        <v>490</v>
      </c>
      <c r="E64" s="90" t="s">
        <v>491</v>
      </c>
      <c r="F64" s="90" t="s">
        <v>450</v>
      </c>
      <c r="G64" s="90" t="s">
        <v>490</v>
      </c>
      <c r="H64" s="90" t="s">
        <v>491</v>
      </c>
      <c r="I64" s="90" t="s">
        <v>450</v>
      </c>
      <c r="J64" s="102" t="s">
        <v>409</v>
      </c>
      <c r="K64" s="103" t="s">
        <v>409</v>
      </c>
      <c r="L64" s="103"/>
      <c r="M64" s="103"/>
      <c r="N64" s="103"/>
      <c r="O64" s="90" t="s">
        <v>484</v>
      </c>
      <c r="P64" s="104">
        <v>86020</v>
      </c>
      <c r="Q64" s="90" t="s">
        <v>492</v>
      </c>
      <c r="R64" s="90"/>
      <c r="S64" s="90"/>
      <c r="T64" s="111"/>
      <c r="U64" s="90" t="s">
        <v>141</v>
      </c>
      <c r="V64" s="90" t="s">
        <v>471</v>
      </c>
      <c r="W64" s="90" t="s">
        <v>88</v>
      </c>
      <c r="X64" s="90"/>
      <c r="Y64" s="90"/>
      <c r="Z64" s="111"/>
      <c r="AA64" s="90"/>
      <c r="AB64" s="90"/>
      <c r="AC64" s="90"/>
      <c r="AD64" s="90" t="s">
        <v>163</v>
      </c>
      <c r="AE64" s="87" t="s">
        <v>485</v>
      </c>
      <c r="AF64" s="90" t="s">
        <v>165</v>
      </c>
      <c r="AG64" s="131" t="s">
        <v>475</v>
      </c>
      <c r="AH64" s="90" t="s">
        <v>486</v>
      </c>
      <c r="AI64" s="132" t="s">
        <v>145</v>
      </c>
      <c r="AJ64" s="90" t="s">
        <v>493</v>
      </c>
      <c r="AK64" s="90"/>
      <c r="AL64" s="90"/>
      <c r="AM64" s="90"/>
      <c r="AN64" s="90"/>
      <c r="AO64" s="87" t="s">
        <v>167</v>
      </c>
      <c r="AP64" s="147" t="s">
        <v>237</v>
      </c>
      <c r="AQ64" s="87" t="s">
        <v>488</v>
      </c>
      <c r="AR64" s="90" t="s">
        <v>488</v>
      </c>
      <c r="AS64" s="90"/>
      <c r="AT64" s="104">
        <f>AU64/1.06</f>
        <v>301886.79245283</v>
      </c>
      <c r="AU64" s="104">
        <v>320000</v>
      </c>
      <c r="AV64" s="131"/>
      <c r="AW64" s="104"/>
      <c r="AX64" s="165">
        <v>44887</v>
      </c>
      <c r="AY64" s="165"/>
      <c r="AZ64" s="104">
        <f>BB64/1.06</f>
        <v>301886.79245283</v>
      </c>
      <c r="BA64" s="104"/>
      <c r="BB64" s="104">
        <f t="shared" si="1"/>
        <v>320000</v>
      </c>
      <c r="BC64" s="166" t="s">
        <v>489</v>
      </c>
      <c r="BD64" s="131"/>
      <c r="BE64" s="131"/>
      <c r="BF64" s="131"/>
      <c r="BG64" s="104"/>
      <c r="BH64" s="184">
        <v>2023</v>
      </c>
      <c r="BI64" s="185"/>
      <c r="BJ64" s="185"/>
      <c r="BK64" s="184">
        <v>2023</v>
      </c>
      <c r="BL64" s="104">
        <v>320000</v>
      </c>
      <c r="BM64" s="131"/>
      <c r="BN64" s="131">
        <f t="shared" si="2"/>
        <v>0</v>
      </c>
      <c r="BO64" s="90"/>
      <c r="BP64" s="90"/>
      <c r="BQ64" s="147"/>
      <c r="BR64" s="86"/>
      <c r="BS64" s="86"/>
    </row>
    <row r="65" s="8" customFormat="1" ht="61.5" hidden="1" customHeight="1" spans="1:71">
      <c r="A65" s="91" t="s">
        <v>480</v>
      </c>
      <c r="B65" s="87" t="s">
        <v>170</v>
      </c>
      <c r="C65" s="88">
        <v>44866</v>
      </c>
      <c r="D65" s="90" t="s">
        <v>494</v>
      </c>
      <c r="E65" s="90" t="s">
        <v>495</v>
      </c>
      <c r="F65" s="90" t="s">
        <v>450</v>
      </c>
      <c r="G65" s="90" t="s">
        <v>494</v>
      </c>
      <c r="H65" s="90" t="s">
        <v>495</v>
      </c>
      <c r="I65" s="90" t="s">
        <v>450</v>
      </c>
      <c r="J65" s="102" t="s">
        <v>409</v>
      </c>
      <c r="K65" s="103" t="s">
        <v>409</v>
      </c>
      <c r="L65" s="103"/>
      <c r="M65" s="103"/>
      <c r="N65" s="103"/>
      <c r="O65" s="90" t="s">
        <v>496</v>
      </c>
      <c r="P65" s="104">
        <v>87735</v>
      </c>
      <c r="Q65" s="90" t="s">
        <v>492</v>
      </c>
      <c r="R65" s="90"/>
      <c r="S65" s="90"/>
      <c r="T65" s="111"/>
      <c r="U65" s="90" t="s">
        <v>141</v>
      </c>
      <c r="V65" s="90" t="s">
        <v>471</v>
      </c>
      <c r="W65" s="90" t="s">
        <v>88</v>
      </c>
      <c r="X65" s="90"/>
      <c r="Y65" s="90"/>
      <c r="Z65" s="111"/>
      <c r="AA65" s="90"/>
      <c r="AB65" s="90"/>
      <c r="AC65" s="90"/>
      <c r="AD65" s="90" t="s">
        <v>163</v>
      </c>
      <c r="AE65" s="87" t="s">
        <v>485</v>
      </c>
      <c r="AF65" s="90" t="s">
        <v>165</v>
      </c>
      <c r="AG65" s="131" t="s">
        <v>475</v>
      </c>
      <c r="AH65" s="90" t="s">
        <v>497</v>
      </c>
      <c r="AI65" s="132" t="s">
        <v>145</v>
      </c>
      <c r="AJ65" s="90" t="s">
        <v>498</v>
      </c>
      <c r="AK65" s="90"/>
      <c r="AL65" s="90"/>
      <c r="AM65" s="90"/>
      <c r="AN65" s="90"/>
      <c r="AO65" s="87" t="s">
        <v>167</v>
      </c>
      <c r="AP65" s="147" t="s">
        <v>237</v>
      </c>
      <c r="AQ65" s="87" t="s">
        <v>488</v>
      </c>
      <c r="AR65" s="90" t="s">
        <v>488</v>
      </c>
      <c r="AS65" s="90"/>
      <c r="AT65" s="104">
        <v>211660.38</v>
      </c>
      <c r="AU65" s="104">
        <f>AT65*1.06</f>
        <v>224360.0028</v>
      </c>
      <c r="AV65" s="131"/>
      <c r="AW65" s="104"/>
      <c r="AX65" s="165">
        <v>44866</v>
      </c>
      <c r="AY65" s="165"/>
      <c r="AZ65" s="104">
        <f>BB65/1.06</f>
        <v>211660.38</v>
      </c>
      <c r="BA65" s="104"/>
      <c r="BB65" s="104">
        <f t="shared" si="1"/>
        <v>224360.0028</v>
      </c>
      <c r="BC65" s="212" t="s">
        <v>499</v>
      </c>
      <c r="BD65" s="131"/>
      <c r="BE65" s="131"/>
      <c r="BF65" s="131"/>
      <c r="BG65" s="104"/>
      <c r="BH65" s="184">
        <v>2023</v>
      </c>
      <c r="BI65" s="185"/>
      <c r="BJ65" s="185"/>
      <c r="BK65" s="184">
        <v>2023</v>
      </c>
      <c r="BL65" s="104">
        <f t="shared" ref="BL65:BL71" si="3">BB65</f>
        <v>224360.0028</v>
      </c>
      <c r="BM65" s="131"/>
      <c r="BN65" s="131">
        <f t="shared" si="2"/>
        <v>0</v>
      </c>
      <c r="BO65" s="90"/>
      <c r="BP65" s="90"/>
      <c r="BQ65" s="147"/>
      <c r="BR65" s="86"/>
      <c r="BS65" s="86"/>
    </row>
    <row r="66" s="8" customFormat="1" ht="61.5" hidden="1" customHeight="1" spans="1:71">
      <c r="A66" s="91" t="s">
        <v>480</v>
      </c>
      <c r="B66" s="87" t="s">
        <v>170</v>
      </c>
      <c r="C66" s="88">
        <v>44827</v>
      </c>
      <c r="D66" s="90" t="s">
        <v>500</v>
      </c>
      <c r="E66" s="90" t="s">
        <v>501</v>
      </c>
      <c r="F66" s="90" t="s">
        <v>450</v>
      </c>
      <c r="G66" s="90" t="s">
        <v>500</v>
      </c>
      <c r="H66" s="90" t="s">
        <v>501</v>
      </c>
      <c r="I66" s="90" t="s">
        <v>450</v>
      </c>
      <c r="J66" s="102" t="s">
        <v>409</v>
      </c>
      <c r="K66" s="103" t="s">
        <v>409</v>
      </c>
      <c r="L66" s="103"/>
      <c r="M66" s="103"/>
      <c r="N66" s="103"/>
      <c r="O66" s="90" t="s">
        <v>496</v>
      </c>
      <c r="P66" s="104">
        <v>95844</v>
      </c>
      <c r="Q66" s="90" t="s">
        <v>492</v>
      </c>
      <c r="R66" s="90"/>
      <c r="S66" s="90"/>
      <c r="T66" s="111"/>
      <c r="U66" s="90" t="s">
        <v>141</v>
      </c>
      <c r="V66" s="90" t="s">
        <v>471</v>
      </c>
      <c r="W66" s="90" t="s">
        <v>88</v>
      </c>
      <c r="X66" s="90"/>
      <c r="Y66" s="90"/>
      <c r="Z66" s="111"/>
      <c r="AA66" s="90"/>
      <c r="AB66" s="90"/>
      <c r="AC66" s="90"/>
      <c r="AD66" s="90" t="s">
        <v>163</v>
      </c>
      <c r="AE66" s="87" t="s">
        <v>485</v>
      </c>
      <c r="AF66" s="90" t="s">
        <v>165</v>
      </c>
      <c r="AG66" s="131" t="s">
        <v>475</v>
      </c>
      <c r="AH66" s="90" t="s">
        <v>497</v>
      </c>
      <c r="AI66" s="132" t="s">
        <v>145</v>
      </c>
      <c r="AJ66" s="90" t="s">
        <v>502</v>
      </c>
      <c r="AK66" s="90"/>
      <c r="AL66" s="90"/>
      <c r="AM66" s="90"/>
      <c r="AN66" s="90"/>
      <c r="AO66" s="87" t="s">
        <v>167</v>
      </c>
      <c r="AP66" s="147" t="s">
        <v>237</v>
      </c>
      <c r="AQ66" s="87" t="s">
        <v>488</v>
      </c>
      <c r="AR66" s="90" t="s">
        <v>488</v>
      </c>
      <c r="AS66" s="90"/>
      <c r="AT66" s="104">
        <f t="shared" ref="AT66:AT72" si="4">AU66/1.06</f>
        <v>215180</v>
      </c>
      <c r="AU66" s="104">
        <f>BB66</f>
        <v>228090.8</v>
      </c>
      <c r="AV66" s="131"/>
      <c r="AW66" s="104"/>
      <c r="AX66" s="165">
        <v>44827</v>
      </c>
      <c r="AY66" s="165"/>
      <c r="AZ66" s="104">
        <v>215180</v>
      </c>
      <c r="BA66" s="104"/>
      <c r="BB66" s="104">
        <f>AZ66*1.06</f>
        <v>228090.8</v>
      </c>
      <c r="BC66" s="212" t="s">
        <v>499</v>
      </c>
      <c r="BD66" s="131"/>
      <c r="BE66" s="131"/>
      <c r="BF66" s="131"/>
      <c r="BG66" s="104"/>
      <c r="BH66" s="184">
        <v>2023</v>
      </c>
      <c r="BI66" s="185"/>
      <c r="BJ66" s="185"/>
      <c r="BK66" s="184">
        <v>2023</v>
      </c>
      <c r="BL66" s="104">
        <f t="shared" si="3"/>
        <v>228090.8</v>
      </c>
      <c r="BM66" s="131"/>
      <c r="BN66" s="131">
        <f t="shared" si="2"/>
        <v>0</v>
      </c>
      <c r="BO66" s="90"/>
      <c r="BP66" s="90"/>
      <c r="BQ66" s="147"/>
      <c r="BR66" s="86"/>
      <c r="BS66" s="86"/>
    </row>
    <row r="67" s="8" customFormat="1" ht="61.5" hidden="1" customHeight="1" spans="1:71">
      <c r="A67" s="86" t="s">
        <v>403</v>
      </c>
      <c r="B67" s="87" t="s">
        <v>170</v>
      </c>
      <c r="C67" s="88">
        <v>44858</v>
      </c>
      <c r="D67" s="90" t="s">
        <v>503</v>
      </c>
      <c r="E67" s="90" t="s">
        <v>504</v>
      </c>
      <c r="F67" s="90" t="s">
        <v>450</v>
      </c>
      <c r="G67" s="90" t="s">
        <v>503</v>
      </c>
      <c r="H67" s="90" t="s">
        <v>504</v>
      </c>
      <c r="I67" s="90" t="s">
        <v>450</v>
      </c>
      <c r="J67" s="102" t="s">
        <v>409</v>
      </c>
      <c r="K67" s="103" t="s">
        <v>409</v>
      </c>
      <c r="L67" s="103"/>
      <c r="M67" s="103"/>
      <c r="N67" s="103"/>
      <c r="O67" s="90" t="s">
        <v>505</v>
      </c>
      <c r="P67" s="104">
        <v>78689</v>
      </c>
      <c r="Q67" s="90" t="s">
        <v>492</v>
      </c>
      <c r="R67" s="90"/>
      <c r="S67" s="90"/>
      <c r="T67" s="111"/>
      <c r="U67" s="90" t="s">
        <v>141</v>
      </c>
      <c r="V67" s="90" t="s">
        <v>471</v>
      </c>
      <c r="W67" s="90" t="s">
        <v>88</v>
      </c>
      <c r="X67" s="90"/>
      <c r="Y67" s="90"/>
      <c r="Z67" s="111"/>
      <c r="AA67" s="90"/>
      <c r="AB67" s="90"/>
      <c r="AC67" s="90"/>
      <c r="AD67" s="90" t="s">
        <v>163</v>
      </c>
      <c r="AE67" s="87" t="s">
        <v>485</v>
      </c>
      <c r="AF67" s="90" t="s">
        <v>165</v>
      </c>
      <c r="AG67" s="131" t="s">
        <v>475</v>
      </c>
      <c r="AH67" s="90" t="s">
        <v>506</v>
      </c>
      <c r="AI67" s="90" t="s">
        <v>507</v>
      </c>
      <c r="AJ67" s="90" t="s">
        <v>498</v>
      </c>
      <c r="AK67" s="90"/>
      <c r="AL67" s="90"/>
      <c r="AM67" s="90"/>
      <c r="AN67" s="90"/>
      <c r="AO67" s="87" t="s">
        <v>167</v>
      </c>
      <c r="AP67" s="147" t="s">
        <v>237</v>
      </c>
      <c r="AQ67" s="87" t="s">
        <v>488</v>
      </c>
      <c r="AR67" s="90" t="s">
        <v>488</v>
      </c>
      <c r="AS67" s="90"/>
      <c r="AT67" s="104">
        <f t="shared" si="4"/>
        <v>12452.8301886792</v>
      </c>
      <c r="AU67" s="104">
        <v>13200</v>
      </c>
      <c r="AV67" s="131"/>
      <c r="AW67" s="104"/>
      <c r="AX67" s="165">
        <v>44858</v>
      </c>
      <c r="AY67" s="165"/>
      <c r="AZ67" s="104">
        <f t="shared" ref="AZ67" si="5">BB67/1.06</f>
        <v>12452.8301886792</v>
      </c>
      <c r="BA67" s="104"/>
      <c r="BB67" s="104">
        <f>AU67</f>
        <v>13200</v>
      </c>
      <c r="BC67" s="212" t="s">
        <v>499</v>
      </c>
      <c r="BD67" s="131"/>
      <c r="BE67" s="131"/>
      <c r="BF67" s="131"/>
      <c r="BG67" s="104"/>
      <c r="BH67" s="184">
        <v>2023</v>
      </c>
      <c r="BI67" s="185"/>
      <c r="BJ67" s="185"/>
      <c r="BK67" s="184">
        <v>2023</v>
      </c>
      <c r="BL67" s="104">
        <f t="shared" si="3"/>
        <v>13200</v>
      </c>
      <c r="BM67" s="131"/>
      <c r="BN67" s="131">
        <f t="shared" si="2"/>
        <v>0</v>
      </c>
      <c r="BO67" s="90"/>
      <c r="BP67" s="90"/>
      <c r="BQ67" s="147"/>
      <c r="BR67" s="86"/>
      <c r="BS67" s="86"/>
    </row>
    <row r="68" s="8" customFormat="1" ht="61.5" hidden="1" customHeight="1" spans="1:71">
      <c r="A68" s="86" t="s">
        <v>403</v>
      </c>
      <c r="B68" s="87" t="s">
        <v>170</v>
      </c>
      <c r="C68" s="88">
        <v>44875</v>
      </c>
      <c r="D68" s="90" t="s">
        <v>508</v>
      </c>
      <c r="E68" s="90" t="s">
        <v>504</v>
      </c>
      <c r="F68" s="90" t="s">
        <v>450</v>
      </c>
      <c r="G68" s="90" t="s">
        <v>503</v>
      </c>
      <c r="H68" s="90" t="s">
        <v>504</v>
      </c>
      <c r="I68" s="90" t="s">
        <v>450</v>
      </c>
      <c r="J68" s="102" t="s">
        <v>409</v>
      </c>
      <c r="K68" s="103" t="s">
        <v>409</v>
      </c>
      <c r="L68" s="103"/>
      <c r="M68" s="103"/>
      <c r="N68" s="103"/>
      <c r="O68" s="90" t="s">
        <v>505</v>
      </c>
      <c r="P68" s="104">
        <v>78689</v>
      </c>
      <c r="Q68" s="90" t="s">
        <v>492</v>
      </c>
      <c r="R68" s="90"/>
      <c r="S68" s="90"/>
      <c r="T68" s="111"/>
      <c r="U68" s="90" t="s">
        <v>141</v>
      </c>
      <c r="V68" s="90" t="s">
        <v>471</v>
      </c>
      <c r="W68" s="90" t="s">
        <v>88</v>
      </c>
      <c r="X68" s="90"/>
      <c r="Y68" s="90"/>
      <c r="Z68" s="111"/>
      <c r="AA68" s="90"/>
      <c r="AB68" s="90"/>
      <c r="AC68" s="90"/>
      <c r="AD68" s="90" t="s">
        <v>163</v>
      </c>
      <c r="AE68" s="87" t="s">
        <v>485</v>
      </c>
      <c r="AF68" s="90" t="s">
        <v>165</v>
      </c>
      <c r="AG68" s="131" t="s">
        <v>475</v>
      </c>
      <c r="AH68" s="90" t="s">
        <v>509</v>
      </c>
      <c r="AI68" s="90" t="s">
        <v>507</v>
      </c>
      <c r="AJ68" s="90" t="s">
        <v>498</v>
      </c>
      <c r="AK68" s="90"/>
      <c r="AL68" s="90"/>
      <c r="AM68" s="90"/>
      <c r="AN68" s="90"/>
      <c r="AO68" s="87" t="s">
        <v>167</v>
      </c>
      <c r="AP68" s="147" t="s">
        <v>237</v>
      </c>
      <c r="AQ68" s="87" t="s">
        <v>488</v>
      </c>
      <c r="AR68" s="90" t="s">
        <v>488</v>
      </c>
      <c r="AS68" s="90" t="s">
        <v>510</v>
      </c>
      <c r="AT68" s="104">
        <f t="shared" si="4"/>
        <v>143900</v>
      </c>
      <c r="AU68" s="104">
        <f>BB68</f>
        <v>152534</v>
      </c>
      <c r="AV68" s="131"/>
      <c r="AW68" s="104"/>
      <c r="AX68" s="165">
        <v>44875</v>
      </c>
      <c r="AY68" s="165"/>
      <c r="AZ68" s="104">
        <v>143900</v>
      </c>
      <c r="BA68" s="104"/>
      <c r="BB68" s="104">
        <f>AZ68*1.06</f>
        <v>152534</v>
      </c>
      <c r="BC68" s="212" t="s">
        <v>499</v>
      </c>
      <c r="BD68" s="131"/>
      <c r="BE68" s="131"/>
      <c r="BF68" s="131"/>
      <c r="BG68" s="104"/>
      <c r="BH68" s="184">
        <v>2023</v>
      </c>
      <c r="BI68" s="185">
        <v>44972</v>
      </c>
      <c r="BJ68" s="185">
        <v>45046</v>
      </c>
      <c r="BK68" s="184">
        <v>2023</v>
      </c>
      <c r="BL68" s="104">
        <f t="shared" si="3"/>
        <v>152534</v>
      </c>
      <c r="BM68" s="131"/>
      <c r="BN68" s="131">
        <f t="shared" si="2"/>
        <v>0</v>
      </c>
      <c r="BO68" s="90"/>
      <c r="BP68" s="90"/>
      <c r="BQ68" s="147"/>
      <c r="BR68" s="86"/>
      <c r="BS68" s="86"/>
    </row>
    <row r="69" s="8" customFormat="1" ht="61.5" hidden="1" customHeight="1" spans="1:71">
      <c r="A69" s="91" t="s">
        <v>480</v>
      </c>
      <c r="B69" s="87" t="s">
        <v>170</v>
      </c>
      <c r="C69" s="88">
        <v>44866</v>
      </c>
      <c r="D69" s="90" t="s">
        <v>511</v>
      </c>
      <c r="E69" s="90" t="s">
        <v>512</v>
      </c>
      <c r="F69" s="90" t="s">
        <v>450</v>
      </c>
      <c r="G69" s="90" t="s">
        <v>511</v>
      </c>
      <c r="H69" s="90" t="s">
        <v>512</v>
      </c>
      <c r="I69" s="90" t="s">
        <v>450</v>
      </c>
      <c r="J69" s="102" t="s">
        <v>409</v>
      </c>
      <c r="K69" s="103" t="s">
        <v>409</v>
      </c>
      <c r="L69" s="103"/>
      <c r="M69" s="103"/>
      <c r="N69" s="103"/>
      <c r="O69" s="90" t="s">
        <v>513</v>
      </c>
      <c r="P69" s="104">
        <v>12528</v>
      </c>
      <c r="Q69" s="90" t="s">
        <v>436</v>
      </c>
      <c r="R69" s="90"/>
      <c r="S69" s="90"/>
      <c r="T69" s="111"/>
      <c r="U69" s="90" t="s">
        <v>141</v>
      </c>
      <c r="V69" s="90" t="s">
        <v>514</v>
      </c>
      <c r="W69" s="90" t="s">
        <v>515</v>
      </c>
      <c r="X69" s="90"/>
      <c r="Y69" s="90"/>
      <c r="Z69" s="111"/>
      <c r="AA69" s="90"/>
      <c r="AB69" s="90"/>
      <c r="AC69" s="90"/>
      <c r="AD69" s="90" t="s">
        <v>163</v>
      </c>
      <c r="AE69" s="87" t="s">
        <v>485</v>
      </c>
      <c r="AF69" s="90" t="s">
        <v>165</v>
      </c>
      <c r="AG69" s="131" t="s">
        <v>475</v>
      </c>
      <c r="AH69" s="90" t="s">
        <v>509</v>
      </c>
      <c r="AI69" s="132" t="s">
        <v>145</v>
      </c>
      <c r="AJ69" s="90" t="s">
        <v>516</v>
      </c>
      <c r="AK69" s="90"/>
      <c r="AL69" s="90"/>
      <c r="AM69" s="90"/>
      <c r="AN69" s="90"/>
      <c r="AO69" s="87" t="s">
        <v>167</v>
      </c>
      <c r="AP69" s="147" t="s">
        <v>237</v>
      </c>
      <c r="AQ69" s="87" t="s">
        <v>517</v>
      </c>
      <c r="AR69" s="90" t="s">
        <v>517</v>
      </c>
      <c r="AS69" s="90" t="s">
        <v>518</v>
      </c>
      <c r="AT69" s="104">
        <f t="shared" si="4"/>
        <v>62700</v>
      </c>
      <c r="AU69" s="104">
        <v>66462</v>
      </c>
      <c r="AV69" s="131"/>
      <c r="AW69" s="104"/>
      <c r="AX69" s="165">
        <v>44931</v>
      </c>
      <c r="AY69" s="165"/>
      <c r="AZ69" s="104">
        <f>BB69/1.06</f>
        <v>62700</v>
      </c>
      <c r="BA69" s="104"/>
      <c r="BB69" s="104">
        <f>AU69</f>
        <v>66462</v>
      </c>
      <c r="BC69" s="212" t="s">
        <v>499</v>
      </c>
      <c r="BD69" s="131"/>
      <c r="BE69" s="131"/>
      <c r="BF69" s="131"/>
      <c r="BG69" s="104"/>
      <c r="BH69" s="184">
        <v>2023</v>
      </c>
      <c r="BI69" s="185"/>
      <c r="BJ69" s="185"/>
      <c r="BK69" s="184">
        <v>2023</v>
      </c>
      <c r="BL69" s="104">
        <f t="shared" si="3"/>
        <v>66462</v>
      </c>
      <c r="BM69" s="131"/>
      <c r="BN69" s="131">
        <f t="shared" si="2"/>
        <v>0</v>
      </c>
      <c r="BO69" s="90"/>
      <c r="BP69" s="90"/>
      <c r="BQ69" s="147"/>
      <c r="BR69" s="86"/>
      <c r="BS69" s="86"/>
    </row>
    <row r="70" s="8" customFormat="1" ht="61.5" hidden="1" customHeight="1" spans="1:71">
      <c r="A70" s="91" t="s">
        <v>480</v>
      </c>
      <c r="B70" s="87" t="s">
        <v>519</v>
      </c>
      <c r="C70" s="88">
        <v>44882</v>
      </c>
      <c r="D70" s="90" t="s">
        <v>520</v>
      </c>
      <c r="E70" s="90" t="s">
        <v>521</v>
      </c>
      <c r="F70" s="90" t="s">
        <v>522</v>
      </c>
      <c r="G70" s="90" t="s">
        <v>523</v>
      </c>
      <c r="H70" s="90" t="s">
        <v>524</v>
      </c>
      <c r="I70" s="90" t="s">
        <v>525</v>
      </c>
      <c r="J70" s="102" t="s">
        <v>408</v>
      </c>
      <c r="K70" s="103" t="s">
        <v>409</v>
      </c>
      <c r="L70" s="103"/>
      <c r="M70" s="103"/>
      <c r="N70" s="103"/>
      <c r="O70" s="90" t="s">
        <v>469</v>
      </c>
      <c r="P70" s="104">
        <v>63602.7</v>
      </c>
      <c r="Q70" s="90" t="s">
        <v>526</v>
      </c>
      <c r="R70" s="90" t="s">
        <v>527</v>
      </c>
      <c r="S70" s="90" t="s">
        <v>528</v>
      </c>
      <c r="T70" s="111" t="s">
        <v>529</v>
      </c>
      <c r="U70" s="90" t="s">
        <v>415</v>
      </c>
      <c r="V70" s="90" t="s">
        <v>416</v>
      </c>
      <c r="W70" s="90"/>
      <c r="X70" s="90"/>
      <c r="Y70" s="90"/>
      <c r="Z70" s="111"/>
      <c r="AA70" s="90" t="s">
        <v>530</v>
      </c>
      <c r="AB70" s="90" t="s">
        <v>531</v>
      </c>
      <c r="AC70" s="90"/>
      <c r="AD70" s="90" t="s">
        <v>163</v>
      </c>
      <c r="AE70" s="87" t="s">
        <v>186</v>
      </c>
      <c r="AF70" s="90" t="s">
        <v>532</v>
      </c>
      <c r="AG70" s="131" t="s">
        <v>533</v>
      </c>
      <c r="AH70" s="90" t="s">
        <v>534</v>
      </c>
      <c r="AI70" s="90" t="s">
        <v>535</v>
      </c>
      <c r="AJ70" s="90" t="s">
        <v>536</v>
      </c>
      <c r="AK70" s="90" t="s">
        <v>537</v>
      </c>
      <c r="AL70" s="90"/>
      <c r="AM70" s="90"/>
      <c r="AN70" s="90"/>
      <c r="AO70" s="87" t="s">
        <v>421</v>
      </c>
      <c r="AP70" s="90" t="s">
        <v>538</v>
      </c>
      <c r="AQ70" s="87" t="s">
        <v>531</v>
      </c>
      <c r="AR70" s="90" t="s">
        <v>424</v>
      </c>
      <c r="AS70" s="90" t="s">
        <v>539</v>
      </c>
      <c r="AT70" s="104">
        <f t="shared" si="4"/>
        <v>1264981.13207547</v>
      </c>
      <c r="AU70" s="104">
        <f>1340880</f>
        <v>1340880</v>
      </c>
      <c r="AV70" s="131"/>
      <c r="AW70" s="104"/>
      <c r="AX70" s="165">
        <v>44923</v>
      </c>
      <c r="AY70" s="165"/>
      <c r="AZ70" s="104">
        <f>BB70/1.06</f>
        <v>1264981.13207547</v>
      </c>
      <c r="BA70" s="104">
        <v>0</v>
      </c>
      <c r="BB70" s="104">
        <f>1340880</f>
        <v>1340880</v>
      </c>
      <c r="BC70" s="131" t="s">
        <v>540</v>
      </c>
      <c r="BD70" s="131" t="s">
        <v>541</v>
      </c>
      <c r="BE70" s="131" t="s">
        <v>542</v>
      </c>
      <c r="BF70" s="131">
        <v>120400</v>
      </c>
      <c r="BG70" s="104">
        <v>507172.23</v>
      </c>
      <c r="BH70" s="184">
        <v>2023</v>
      </c>
      <c r="BI70" s="185">
        <v>44929</v>
      </c>
      <c r="BJ70" s="185">
        <v>45086</v>
      </c>
      <c r="BK70" s="184">
        <v>2023</v>
      </c>
      <c r="BL70" s="104">
        <f t="shared" si="3"/>
        <v>1340880</v>
      </c>
      <c r="BM70" s="131" t="s">
        <v>427</v>
      </c>
      <c r="BN70" s="131">
        <f t="shared" si="2"/>
        <v>0</v>
      </c>
      <c r="BO70" s="90"/>
      <c r="BP70" s="90"/>
      <c r="BQ70" s="147" t="s">
        <v>428</v>
      </c>
      <c r="BR70" s="86"/>
      <c r="BS70" s="86"/>
    </row>
    <row r="71" s="8" customFormat="1" ht="41.25" hidden="1" customHeight="1" spans="1:71">
      <c r="A71" s="86" t="s">
        <v>403</v>
      </c>
      <c r="B71" s="87" t="s">
        <v>404</v>
      </c>
      <c r="C71" s="88">
        <v>44889</v>
      </c>
      <c r="D71" s="90" t="s">
        <v>543</v>
      </c>
      <c r="E71" s="90" t="s">
        <v>544</v>
      </c>
      <c r="F71" s="90" t="s">
        <v>450</v>
      </c>
      <c r="G71" s="90" t="s">
        <v>543</v>
      </c>
      <c r="H71" s="90" t="s">
        <v>544</v>
      </c>
      <c r="I71" s="90" t="s">
        <v>450</v>
      </c>
      <c r="J71" s="102" t="s">
        <v>408</v>
      </c>
      <c r="K71" s="103" t="s">
        <v>409</v>
      </c>
      <c r="L71" s="103"/>
      <c r="M71" s="103"/>
      <c r="N71" s="103"/>
      <c r="O71" s="90" t="s">
        <v>545</v>
      </c>
      <c r="P71" s="104">
        <v>600</v>
      </c>
      <c r="Q71" s="90" t="s">
        <v>546</v>
      </c>
      <c r="R71" s="90" t="s">
        <v>547</v>
      </c>
      <c r="S71" s="90" t="s">
        <v>413</v>
      </c>
      <c r="T71" s="111" t="s">
        <v>548</v>
      </c>
      <c r="U71" s="90" t="s">
        <v>415</v>
      </c>
      <c r="V71" s="90" t="s">
        <v>416</v>
      </c>
      <c r="W71" s="90"/>
      <c r="X71" s="90"/>
      <c r="Y71" s="90"/>
      <c r="Z71" s="90"/>
      <c r="AA71" s="87" t="s">
        <v>417</v>
      </c>
      <c r="AB71" s="90" t="s">
        <v>549</v>
      </c>
      <c r="AC71" s="90"/>
      <c r="AD71" s="90" t="s">
        <v>163</v>
      </c>
      <c r="AE71" s="87" t="s">
        <v>186</v>
      </c>
      <c r="AF71" s="90" t="s">
        <v>165</v>
      </c>
      <c r="AG71" s="131" t="s">
        <v>198</v>
      </c>
      <c r="AH71" s="90" t="s">
        <v>458</v>
      </c>
      <c r="AI71" s="132" t="s">
        <v>145</v>
      </c>
      <c r="AJ71" s="90" t="s">
        <v>420</v>
      </c>
      <c r="AK71" s="90"/>
      <c r="AL71" s="90"/>
      <c r="AM71" s="90"/>
      <c r="AN71" s="90"/>
      <c r="AO71" s="87" t="s">
        <v>421</v>
      </c>
      <c r="AP71" s="90" t="s">
        <v>422</v>
      </c>
      <c r="AQ71" s="90" t="s">
        <v>542</v>
      </c>
      <c r="AR71" s="90" t="s">
        <v>424</v>
      </c>
      <c r="AS71" s="90" t="s">
        <v>459</v>
      </c>
      <c r="AT71" s="104">
        <f t="shared" si="4"/>
        <v>42452.8301886792</v>
      </c>
      <c r="AU71" s="104">
        <v>45000</v>
      </c>
      <c r="AV71" s="131"/>
      <c r="AW71" s="104"/>
      <c r="AX71" s="165">
        <v>44974</v>
      </c>
      <c r="AY71" s="165"/>
      <c r="AZ71" s="104">
        <f>AT71</f>
        <v>42452.8301886792</v>
      </c>
      <c r="BA71" s="104"/>
      <c r="BB71" s="104">
        <f>AU71</f>
        <v>45000</v>
      </c>
      <c r="BC71" s="131" t="s">
        <v>409</v>
      </c>
      <c r="BD71" s="131"/>
      <c r="BE71" s="131"/>
      <c r="BF71" s="131"/>
      <c r="BG71" s="104"/>
      <c r="BH71" s="184">
        <v>2023</v>
      </c>
      <c r="BI71" s="185">
        <v>44986</v>
      </c>
      <c r="BJ71" s="185">
        <v>45028</v>
      </c>
      <c r="BK71" s="184">
        <v>2023</v>
      </c>
      <c r="BL71" s="104">
        <f t="shared" si="3"/>
        <v>45000</v>
      </c>
      <c r="BM71" s="131" t="s">
        <v>427</v>
      </c>
      <c r="BN71" s="131">
        <f t="shared" si="2"/>
        <v>0</v>
      </c>
      <c r="BO71" s="90"/>
      <c r="BP71" s="90"/>
      <c r="BQ71" s="147" t="s">
        <v>428</v>
      </c>
      <c r="BR71" s="86"/>
      <c r="BS71" s="86"/>
    </row>
    <row r="72" s="8" customFormat="1" ht="38.25" hidden="1" spans="1:71">
      <c r="A72" s="86" t="s">
        <v>403</v>
      </c>
      <c r="B72" s="87" t="s">
        <v>404</v>
      </c>
      <c r="C72" s="88">
        <v>44896</v>
      </c>
      <c r="D72" s="90" t="s">
        <v>550</v>
      </c>
      <c r="E72" s="90" t="s">
        <v>550</v>
      </c>
      <c r="F72" s="90" t="s">
        <v>431</v>
      </c>
      <c r="G72" s="90" t="s">
        <v>551</v>
      </c>
      <c r="H72" s="90" t="s">
        <v>552</v>
      </c>
      <c r="I72" s="90" t="s">
        <v>434</v>
      </c>
      <c r="J72" s="102" t="s">
        <v>408</v>
      </c>
      <c r="K72" s="103" t="s">
        <v>540</v>
      </c>
      <c r="L72" s="103" t="s">
        <v>553</v>
      </c>
      <c r="M72" s="103" t="s">
        <v>554</v>
      </c>
      <c r="N72" s="103"/>
      <c r="O72" s="90" t="s">
        <v>505</v>
      </c>
      <c r="P72" s="104">
        <f>7510059*7.2/10000</f>
        <v>5407.24248</v>
      </c>
      <c r="Q72" s="90" t="s">
        <v>451</v>
      </c>
      <c r="R72" s="90" t="s">
        <v>555</v>
      </c>
      <c r="S72" s="90" t="s">
        <v>556</v>
      </c>
      <c r="T72" s="90"/>
      <c r="U72" s="90" t="s">
        <v>415</v>
      </c>
      <c r="V72" s="90" t="s">
        <v>416</v>
      </c>
      <c r="W72" s="90"/>
      <c r="X72" s="90"/>
      <c r="Y72" s="90"/>
      <c r="Z72" s="90"/>
      <c r="AA72" s="87" t="s">
        <v>462</v>
      </c>
      <c r="AB72" s="90" t="s">
        <v>557</v>
      </c>
      <c r="AC72" s="90"/>
      <c r="AD72" s="90" t="s">
        <v>163</v>
      </c>
      <c r="AE72" s="87" t="s">
        <v>186</v>
      </c>
      <c r="AF72" s="90" t="s">
        <v>532</v>
      </c>
      <c r="AG72" s="131" t="s">
        <v>533</v>
      </c>
      <c r="AH72" s="90" t="s">
        <v>558</v>
      </c>
      <c r="AI72" s="132" t="s">
        <v>145</v>
      </c>
      <c r="AJ72" s="90" t="s">
        <v>420</v>
      </c>
      <c r="AK72" s="90"/>
      <c r="AL72" s="90"/>
      <c r="AM72" s="90"/>
      <c r="AN72" s="90"/>
      <c r="AO72" s="87" t="s">
        <v>421</v>
      </c>
      <c r="AP72" s="90" t="s">
        <v>422</v>
      </c>
      <c r="AQ72" s="87" t="s">
        <v>445</v>
      </c>
      <c r="AR72" s="90" t="s">
        <v>424</v>
      </c>
      <c r="AS72" s="90" t="s">
        <v>559</v>
      </c>
      <c r="AT72" s="104">
        <f t="shared" si="4"/>
        <v>33018.8679245283</v>
      </c>
      <c r="AU72" s="104">
        <v>35000</v>
      </c>
      <c r="AV72" s="131"/>
      <c r="AW72" s="104"/>
      <c r="AX72" s="165">
        <v>44900</v>
      </c>
      <c r="AY72" s="165"/>
      <c r="AZ72" s="104">
        <f>AT72</f>
        <v>33018.8679245283</v>
      </c>
      <c r="BA72" s="104">
        <v>957.87</v>
      </c>
      <c r="BB72" s="104">
        <v>35957.87</v>
      </c>
      <c r="BC72" s="131" t="s">
        <v>409</v>
      </c>
      <c r="BD72" s="131"/>
      <c r="BE72" s="131"/>
      <c r="BF72" s="131"/>
      <c r="BG72" s="104"/>
      <c r="BH72" s="184">
        <v>2022</v>
      </c>
      <c r="BI72" s="185">
        <v>44901</v>
      </c>
      <c r="BJ72" s="185">
        <v>44907</v>
      </c>
      <c r="BK72" s="184">
        <v>2023</v>
      </c>
      <c r="BL72" s="104">
        <v>35957.87</v>
      </c>
      <c r="BM72" s="131" t="s">
        <v>560</v>
      </c>
      <c r="BN72" s="131">
        <f t="shared" si="2"/>
        <v>0</v>
      </c>
      <c r="BO72" s="90"/>
      <c r="BP72" s="90"/>
      <c r="BQ72" s="147" t="s">
        <v>428</v>
      </c>
      <c r="BR72" s="86"/>
      <c r="BS72" s="86"/>
    </row>
    <row r="73" s="8" customFormat="1" ht="38.25" hidden="1" spans="1:71">
      <c r="A73" s="86" t="s">
        <v>403</v>
      </c>
      <c r="B73" s="90" t="s">
        <v>561</v>
      </c>
      <c r="C73" s="88">
        <v>44917</v>
      </c>
      <c r="D73" s="90" t="s">
        <v>92</v>
      </c>
      <c r="E73" s="90" t="s">
        <v>562</v>
      </c>
      <c r="F73" s="90" t="s">
        <v>431</v>
      </c>
      <c r="G73" s="90" t="s">
        <v>563</v>
      </c>
      <c r="H73" s="90" t="s">
        <v>562</v>
      </c>
      <c r="I73" s="90" t="s">
        <v>434</v>
      </c>
      <c r="J73" s="102" t="s">
        <v>408</v>
      </c>
      <c r="K73" s="103" t="s">
        <v>409</v>
      </c>
      <c r="L73" s="103"/>
      <c r="M73" s="103"/>
      <c r="N73" s="103" t="s">
        <v>564</v>
      </c>
      <c r="O73" s="90" t="s">
        <v>496</v>
      </c>
      <c r="P73" s="104">
        <v>0</v>
      </c>
      <c r="Q73" s="203" t="s">
        <v>565</v>
      </c>
      <c r="R73" s="90"/>
      <c r="S73" s="90"/>
      <c r="T73" s="90"/>
      <c r="U73" s="90" t="s">
        <v>141</v>
      </c>
      <c r="V73" s="90" t="s">
        <v>566</v>
      </c>
      <c r="W73" s="90" t="s">
        <v>92</v>
      </c>
      <c r="X73" s="90" t="s">
        <v>567</v>
      </c>
      <c r="Y73" s="90" t="s">
        <v>568</v>
      </c>
      <c r="Z73" s="111" t="s">
        <v>569</v>
      </c>
      <c r="AA73" s="90"/>
      <c r="AB73" s="90"/>
      <c r="AC73" s="90"/>
      <c r="AD73" s="90" t="s">
        <v>163</v>
      </c>
      <c r="AE73" s="87" t="s">
        <v>186</v>
      </c>
      <c r="AF73" s="90" t="s">
        <v>532</v>
      </c>
      <c r="AG73" s="131" t="s">
        <v>533</v>
      </c>
      <c r="AH73" s="90" t="s">
        <v>570</v>
      </c>
      <c r="AI73" s="132" t="s">
        <v>145</v>
      </c>
      <c r="AJ73" s="90" t="s">
        <v>571</v>
      </c>
      <c r="AK73" s="90"/>
      <c r="AL73" s="90"/>
      <c r="AM73" s="90"/>
      <c r="AN73" s="90"/>
      <c r="AO73" s="87" t="s">
        <v>421</v>
      </c>
      <c r="AP73" s="90" t="s">
        <v>422</v>
      </c>
      <c r="AQ73" s="90" t="s">
        <v>542</v>
      </c>
      <c r="AR73" s="90" t="s">
        <v>424</v>
      </c>
      <c r="AS73" s="90" t="s">
        <v>572</v>
      </c>
      <c r="AT73" s="104">
        <v>8000</v>
      </c>
      <c r="AU73" s="104">
        <f>AT73*1.06</f>
        <v>8480</v>
      </c>
      <c r="AV73" s="131"/>
      <c r="AW73" s="104"/>
      <c r="AX73" s="165">
        <v>44921</v>
      </c>
      <c r="AY73" s="165"/>
      <c r="AZ73" s="104">
        <v>6400</v>
      </c>
      <c r="BA73" s="104">
        <v>1450.31</v>
      </c>
      <c r="BB73" s="104">
        <v>8377.85</v>
      </c>
      <c r="BC73" s="131" t="s">
        <v>409</v>
      </c>
      <c r="BD73" s="131"/>
      <c r="BE73" s="131"/>
      <c r="BF73" s="131"/>
      <c r="BG73" s="104"/>
      <c r="BH73" s="184">
        <v>2023</v>
      </c>
      <c r="BI73" s="185">
        <v>44928</v>
      </c>
      <c r="BJ73" s="185">
        <v>44928</v>
      </c>
      <c r="BK73" s="184">
        <v>2023</v>
      </c>
      <c r="BL73" s="104">
        <v>8337.85</v>
      </c>
      <c r="BM73" s="131" t="s">
        <v>573</v>
      </c>
      <c r="BN73" s="131">
        <f t="shared" si="2"/>
        <v>40</v>
      </c>
      <c r="BO73" s="90"/>
      <c r="BP73" s="90"/>
      <c r="BQ73" s="147" t="s">
        <v>428</v>
      </c>
      <c r="BR73" s="86"/>
      <c r="BS73" s="86"/>
    </row>
    <row r="74" s="55" customFormat="1" ht="25.5" hidden="1" spans="1:71">
      <c r="A74" s="91" t="s">
        <v>480</v>
      </c>
      <c r="B74" s="112" t="s">
        <v>191</v>
      </c>
      <c r="C74" s="88">
        <v>44924</v>
      </c>
      <c r="D74" s="189" t="s">
        <v>574</v>
      </c>
      <c r="E74" s="112" t="s">
        <v>575</v>
      </c>
      <c r="F74" s="112" t="s">
        <v>576</v>
      </c>
      <c r="G74" s="112" t="s">
        <v>577</v>
      </c>
      <c r="H74" s="112" t="s">
        <v>575</v>
      </c>
      <c r="I74" s="112" t="s">
        <v>576</v>
      </c>
      <c r="J74" s="196" t="s">
        <v>578</v>
      </c>
      <c r="K74" s="196" t="s">
        <v>579</v>
      </c>
      <c r="L74" s="196"/>
      <c r="M74" s="196"/>
      <c r="N74" s="196"/>
      <c r="O74" s="112" t="s">
        <v>248</v>
      </c>
      <c r="P74" s="197">
        <v>79055</v>
      </c>
      <c r="Q74" s="112" t="s">
        <v>217</v>
      </c>
      <c r="R74" s="112"/>
      <c r="S74" s="112"/>
      <c r="T74" s="112"/>
      <c r="U74" s="112" t="s">
        <v>580</v>
      </c>
      <c r="V74" s="112" t="s">
        <v>581</v>
      </c>
      <c r="W74" s="112"/>
      <c r="X74" s="112"/>
      <c r="Y74" s="112"/>
      <c r="Z74" s="112"/>
      <c r="AA74" s="112" t="s">
        <v>582</v>
      </c>
      <c r="AB74" s="112" t="str">
        <f>AQ74</f>
        <v>刘方权</v>
      </c>
      <c r="AC74" s="112"/>
      <c r="AD74" s="147" t="s">
        <v>293</v>
      </c>
      <c r="AE74" s="147" t="s">
        <v>583</v>
      </c>
      <c r="AF74" s="112" t="s">
        <v>584</v>
      </c>
      <c r="AG74" s="112" t="s">
        <v>585</v>
      </c>
      <c r="AH74" s="112" t="s">
        <v>586</v>
      </c>
      <c r="AI74" s="133" t="s">
        <v>507</v>
      </c>
      <c r="AJ74" s="112" t="s">
        <v>587</v>
      </c>
      <c r="AK74" s="112"/>
      <c r="AL74" s="112"/>
      <c r="AM74" s="112"/>
      <c r="AN74" s="112"/>
      <c r="AO74" s="147" t="s">
        <v>167</v>
      </c>
      <c r="AP74" s="147" t="s">
        <v>230</v>
      </c>
      <c r="AQ74" s="112" t="s">
        <v>588</v>
      </c>
      <c r="AR74" s="112"/>
      <c r="AS74" s="112"/>
      <c r="AT74" s="197">
        <f>AU74/1.06</f>
        <v>62264.1509433962</v>
      </c>
      <c r="AU74" s="197">
        <f>BB74</f>
        <v>66000</v>
      </c>
      <c r="AV74" s="166"/>
      <c r="AW74" s="197"/>
      <c r="AX74" s="165">
        <v>44924</v>
      </c>
      <c r="AY74" s="165"/>
      <c r="AZ74" s="197">
        <f>BB74/1.06</f>
        <v>62264.1509433962</v>
      </c>
      <c r="BA74" s="197"/>
      <c r="BB74" s="197">
        <v>66000</v>
      </c>
      <c r="BC74" s="166" t="s">
        <v>579</v>
      </c>
      <c r="BD74" s="166"/>
      <c r="BE74" s="166"/>
      <c r="BF74" s="112"/>
      <c r="BG74" s="197"/>
      <c r="BH74" s="196">
        <v>2023</v>
      </c>
      <c r="BI74" s="185"/>
      <c r="BJ74" s="185">
        <v>45046</v>
      </c>
      <c r="BK74" s="196">
        <v>2023</v>
      </c>
      <c r="BL74" s="197">
        <v>66000</v>
      </c>
      <c r="BM74" s="112"/>
      <c r="BN74" s="220">
        <f t="shared" ref="BN74:BN96" si="6">BB74-BL74</f>
        <v>0</v>
      </c>
      <c r="BO74" s="112"/>
      <c r="BP74" s="112"/>
      <c r="BQ74" s="112"/>
      <c r="BR74" s="188"/>
      <c r="BS74" s="112"/>
    </row>
    <row r="75" s="55" customFormat="1" ht="25.5" hidden="1" spans="1:71">
      <c r="A75" s="91" t="s">
        <v>480</v>
      </c>
      <c r="B75" s="112" t="s">
        <v>191</v>
      </c>
      <c r="C75" s="88">
        <v>44924</v>
      </c>
      <c r="D75" s="190" t="s">
        <v>589</v>
      </c>
      <c r="E75" s="112" t="s">
        <v>590</v>
      </c>
      <c r="F75" s="112" t="s">
        <v>576</v>
      </c>
      <c r="G75" s="112" t="s">
        <v>589</v>
      </c>
      <c r="H75" s="112" t="s">
        <v>591</v>
      </c>
      <c r="I75" s="112" t="s">
        <v>576</v>
      </c>
      <c r="J75" s="196" t="s">
        <v>578</v>
      </c>
      <c r="K75" s="196" t="s">
        <v>579</v>
      </c>
      <c r="L75" s="196"/>
      <c r="M75" s="196"/>
      <c r="N75" s="196"/>
      <c r="O75" s="112" t="s">
        <v>248</v>
      </c>
      <c r="P75" s="197">
        <v>207552</v>
      </c>
      <c r="Q75" s="112" t="s">
        <v>217</v>
      </c>
      <c r="R75" s="112"/>
      <c r="S75" s="112"/>
      <c r="T75" s="112"/>
      <c r="U75" s="112" t="s">
        <v>580</v>
      </c>
      <c r="V75" s="112" t="s">
        <v>581</v>
      </c>
      <c r="W75" s="112"/>
      <c r="X75" s="112"/>
      <c r="Y75" s="112"/>
      <c r="Z75" s="112"/>
      <c r="AA75" s="112" t="s">
        <v>582</v>
      </c>
      <c r="AB75" s="112" t="str">
        <f t="shared" ref="AB75:AB96" si="7">AQ75</f>
        <v>刘方权</v>
      </c>
      <c r="AC75" s="112"/>
      <c r="AD75" s="147" t="s">
        <v>293</v>
      </c>
      <c r="AE75" s="147" t="s">
        <v>583</v>
      </c>
      <c r="AF75" s="112" t="s">
        <v>584</v>
      </c>
      <c r="AG75" s="112" t="s">
        <v>585</v>
      </c>
      <c r="AH75" s="112" t="s">
        <v>586</v>
      </c>
      <c r="AI75" s="133" t="s">
        <v>507</v>
      </c>
      <c r="AJ75" s="112" t="s">
        <v>587</v>
      </c>
      <c r="AK75" s="112"/>
      <c r="AL75" s="112"/>
      <c r="AM75" s="112"/>
      <c r="AN75" s="112"/>
      <c r="AO75" s="147" t="s">
        <v>167</v>
      </c>
      <c r="AP75" s="147" t="s">
        <v>230</v>
      </c>
      <c r="AQ75" s="112" t="s">
        <v>588</v>
      </c>
      <c r="AR75" s="112"/>
      <c r="AS75" s="112"/>
      <c r="AT75" s="197">
        <f t="shared" ref="AT75:AT96" si="8">AU75/1.06</f>
        <v>66037.7358490566</v>
      </c>
      <c r="AU75" s="197">
        <f t="shared" ref="AU75:AU96" si="9">BB75</f>
        <v>70000</v>
      </c>
      <c r="AV75" s="166"/>
      <c r="AW75" s="197"/>
      <c r="AX75" s="165">
        <v>44924</v>
      </c>
      <c r="AY75" s="165"/>
      <c r="AZ75" s="197">
        <f t="shared" ref="AZ75:AZ96" si="10">BB75/1.06</f>
        <v>66037.7358490566</v>
      </c>
      <c r="BA75" s="197"/>
      <c r="BB75" s="197">
        <v>70000</v>
      </c>
      <c r="BC75" s="166" t="s">
        <v>579</v>
      </c>
      <c r="BD75" s="166"/>
      <c r="BE75" s="166"/>
      <c r="BF75" s="112"/>
      <c r="BG75" s="197"/>
      <c r="BH75" s="196">
        <v>2023</v>
      </c>
      <c r="BI75" s="185"/>
      <c r="BJ75" s="185">
        <v>45046</v>
      </c>
      <c r="BK75" s="196">
        <v>2023</v>
      </c>
      <c r="BL75" s="197">
        <v>70000</v>
      </c>
      <c r="BM75" s="112"/>
      <c r="BN75" s="220">
        <f t="shared" si="6"/>
        <v>0</v>
      </c>
      <c r="BO75" s="112"/>
      <c r="BP75" s="112"/>
      <c r="BQ75" s="112"/>
      <c r="BR75" s="188"/>
      <c r="BS75" s="112"/>
    </row>
    <row r="76" s="55" customFormat="1" ht="25.5" hidden="1" spans="1:71">
      <c r="A76" s="91" t="s">
        <v>480</v>
      </c>
      <c r="B76" s="112" t="s">
        <v>191</v>
      </c>
      <c r="C76" s="88">
        <v>44967</v>
      </c>
      <c r="D76" s="112" t="s">
        <v>592</v>
      </c>
      <c r="E76" s="112" t="s">
        <v>593</v>
      </c>
      <c r="F76" s="112" t="s">
        <v>576</v>
      </c>
      <c r="G76" s="112" t="s">
        <v>592</v>
      </c>
      <c r="H76" s="112" t="s">
        <v>593</v>
      </c>
      <c r="I76" s="112" t="s">
        <v>576</v>
      </c>
      <c r="J76" s="196" t="s">
        <v>578</v>
      </c>
      <c r="K76" s="196" t="s">
        <v>579</v>
      </c>
      <c r="L76" s="196"/>
      <c r="M76" s="196"/>
      <c r="N76" s="196"/>
      <c r="O76" s="112" t="s">
        <v>248</v>
      </c>
      <c r="P76" s="197">
        <v>47174</v>
      </c>
      <c r="Q76" s="112" t="s">
        <v>211</v>
      </c>
      <c r="R76" s="112"/>
      <c r="S76" s="112"/>
      <c r="T76" s="112"/>
      <c r="U76" s="112" t="s">
        <v>580</v>
      </c>
      <c r="V76" s="112" t="s">
        <v>581</v>
      </c>
      <c r="W76" s="112"/>
      <c r="X76" s="112"/>
      <c r="Y76" s="112"/>
      <c r="Z76" s="112"/>
      <c r="AA76" s="112" t="s">
        <v>582</v>
      </c>
      <c r="AB76" s="112" t="str">
        <f t="shared" si="7"/>
        <v>刘方权</v>
      </c>
      <c r="AC76" s="112"/>
      <c r="AD76" s="147" t="s">
        <v>293</v>
      </c>
      <c r="AE76" s="147" t="s">
        <v>583</v>
      </c>
      <c r="AF76" s="112" t="s">
        <v>584</v>
      </c>
      <c r="AG76" s="112" t="s">
        <v>585</v>
      </c>
      <c r="AH76" s="112" t="s">
        <v>586</v>
      </c>
      <c r="AI76" s="133" t="s">
        <v>507</v>
      </c>
      <c r="AJ76" s="112" t="s">
        <v>587</v>
      </c>
      <c r="AK76" s="112"/>
      <c r="AL76" s="112"/>
      <c r="AM76" s="112"/>
      <c r="AN76" s="112"/>
      <c r="AO76" s="147" t="s">
        <v>167</v>
      </c>
      <c r="AP76" s="147" t="s">
        <v>230</v>
      </c>
      <c r="AQ76" s="112" t="s">
        <v>588</v>
      </c>
      <c r="AR76" s="112"/>
      <c r="AS76" s="112"/>
      <c r="AT76" s="197">
        <f t="shared" si="8"/>
        <v>49056.6037735849</v>
      </c>
      <c r="AU76" s="197">
        <f t="shared" si="9"/>
        <v>52000</v>
      </c>
      <c r="AV76" s="166"/>
      <c r="AW76" s="197"/>
      <c r="AX76" s="165">
        <v>44967</v>
      </c>
      <c r="AY76" s="165"/>
      <c r="AZ76" s="197">
        <f t="shared" si="10"/>
        <v>49056.6037735849</v>
      </c>
      <c r="BA76" s="197"/>
      <c r="BB76" s="197">
        <v>52000</v>
      </c>
      <c r="BC76" s="166" t="s">
        <v>579</v>
      </c>
      <c r="BD76" s="166"/>
      <c r="BE76" s="166"/>
      <c r="BF76" s="112"/>
      <c r="BG76" s="197"/>
      <c r="BH76" s="196">
        <v>2023</v>
      </c>
      <c r="BI76" s="185"/>
      <c r="BJ76" s="185">
        <v>45005</v>
      </c>
      <c r="BK76" s="196">
        <v>2023</v>
      </c>
      <c r="BL76" s="197">
        <v>52000</v>
      </c>
      <c r="BM76" s="112"/>
      <c r="BN76" s="220">
        <f t="shared" si="6"/>
        <v>0</v>
      </c>
      <c r="BO76" s="112"/>
      <c r="BP76" s="112"/>
      <c r="BQ76" s="112"/>
      <c r="BR76" s="188"/>
      <c r="BS76" s="112"/>
    </row>
    <row r="77" s="55" customFormat="1" ht="25.5" hidden="1" spans="1:71">
      <c r="A77" s="91" t="s">
        <v>480</v>
      </c>
      <c r="B77" s="112" t="s">
        <v>191</v>
      </c>
      <c r="C77" s="88">
        <v>45009</v>
      </c>
      <c r="D77" s="189" t="s">
        <v>594</v>
      </c>
      <c r="E77" s="112" t="s">
        <v>595</v>
      </c>
      <c r="F77" s="112" t="s">
        <v>576</v>
      </c>
      <c r="G77" s="112" t="s">
        <v>596</v>
      </c>
      <c r="H77" s="112" t="str">
        <f>E77</f>
        <v>Foshan Huaxu Plastic Mold Co., Ltd.</v>
      </c>
      <c r="I77" s="112" t="s">
        <v>576</v>
      </c>
      <c r="J77" s="196" t="s">
        <v>578</v>
      </c>
      <c r="K77" s="196" t="s">
        <v>579</v>
      </c>
      <c r="L77" s="196"/>
      <c r="M77" s="196"/>
      <c r="N77" s="196"/>
      <c r="O77" s="112" t="s">
        <v>248</v>
      </c>
      <c r="P77" s="197">
        <v>15264.6</v>
      </c>
      <c r="Q77" s="112" t="s">
        <v>203</v>
      </c>
      <c r="R77" s="112"/>
      <c r="S77" s="112"/>
      <c r="T77" s="112"/>
      <c r="U77" s="112" t="s">
        <v>580</v>
      </c>
      <c r="V77" s="112" t="s">
        <v>581</v>
      </c>
      <c r="W77" s="112"/>
      <c r="X77" s="112"/>
      <c r="Y77" s="112"/>
      <c r="Z77" s="112"/>
      <c r="AA77" s="112" t="s">
        <v>582</v>
      </c>
      <c r="AB77" s="112" t="str">
        <f t="shared" si="7"/>
        <v>刘方权</v>
      </c>
      <c r="AC77" s="112"/>
      <c r="AD77" s="147" t="s">
        <v>293</v>
      </c>
      <c r="AE77" s="147" t="s">
        <v>583</v>
      </c>
      <c r="AF77" s="112" t="s">
        <v>584</v>
      </c>
      <c r="AG77" s="112" t="s">
        <v>585</v>
      </c>
      <c r="AH77" s="112" t="s">
        <v>586</v>
      </c>
      <c r="AI77" s="133" t="s">
        <v>507</v>
      </c>
      <c r="AJ77" s="112" t="s">
        <v>587</v>
      </c>
      <c r="AK77" s="112"/>
      <c r="AL77" s="112"/>
      <c r="AM77" s="112"/>
      <c r="AN77" s="112"/>
      <c r="AO77" s="147" t="s">
        <v>167</v>
      </c>
      <c r="AP77" s="147" t="s">
        <v>230</v>
      </c>
      <c r="AQ77" s="112" t="s">
        <v>588</v>
      </c>
      <c r="AR77" s="112"/>
      <c r="AS77" s="112"/>
      <c r="AT77" s="197">
        <f t="shared" si="8"/>
        <v>28301.8867924528</v>
      </c>
      <c r="AU77" s="197">
        <f t="shared" si="9"/>
        <v>30000</v>
      </c>
      <c r="AV77" s="166"/>
      <c r="AW77" s="197"/>
      <c r="AX77" s="165">
        <v>45009</v>
      </c>
      <c r="AY77" s="165"/>
      <c r="AZ77" s="197">
        <f t="shared" si="10"/>
        <v>28301.8867924528</v>
      </c>
      <c r="BA77" s="197"/>
      <c r="BB77" s="197">
        <v>30000</v>
      </c>
      <c r="BC77" s="166" t="s">
        <v>579</v>
      </c>
      <c r="BD77" s="166"/>
      <c r="BE77" s="166"/>
      <c r="BF77" s="112"/>
      <c r="BG77" s="197"/>
      <c r="BH77" s="196">
        <v>2023</v>
      </c>
      <c r="BI77" s="185"/>
      <c r="BJ77" s="185">
        <v>45041</v>
      </c>
      <c r="BK77" s="196">
        <v>2023</v>
      </c>
      <c r="BL77" s="197">
        <v>30000</v>
      </c>
      <c r="BM77" s="112"/>
      <c r="BN77" s="220">
        <f t="shared" si="6"/>
        <v>0</v>
      </c>
      <c r="BO77" s="112"/>
      <c r="BP77" s="112"/>
      <c r="BQ77" s="112"/>
      <c r="BR77" s="188"/>
      <c r="BS77" s="112"/>
    </row>
    <row r="78" s="55" customFormat="1" ht="38.25" hidden="1" spans="1:71">
      <c r="A78" s="91" t="s">
        <v>480</v>
      </c>
      <c r="B78" s="112" t="s">
        <v>191</v>
      </c>
      <c r="C78" s="88">
        <f>AX78</f>
        <v>44924</v>
      </c>
      <c r="D78" s="190" t="s">
        <v>597</v>
      </c>
      <c r="E78" s="112" t="s">
        <v>598</v>
      </c>
      <c r="F78" s="112" t="s">
        <v>576</v>
      </c>
      <c r="G78" s="112" t="s">
        <v>597</v>
      </c>
      <c r="H78" s="112" t="str">
        <f t="shared" ref="H78:H96" si="11">E78</f>
        <v>MARUICHI METAL PRODUCT(FOSHAN) CO.,LTD</v>
      </c>
      <c r="I78" s="112" t="s">
        <v>576</v>
      </c>
      <c r="J78" s="196" t="s">
        <v>578</v>
      </c>
      <c r="K78" s="196" t="s">
        <v>579</v>
      </c>
      <c r="L78" s="196"/>
      <c r="M78" s="196"/>
      <c r="N78" s="196"/>
      <c r="O78" s="112" t="s">
        <v>248</v>
      </c>
      <c r="P78" s="197">
        <v>27256</v>
      </c>
      <c r="Q78" s="112" t="s">
        <v>203</v>
      </c>
      <c r="R78" s="112"/>
      <c r="S78" s="112"/>
      <c r="T78" s="112"/>
      <c r="U78" s="112" t="s">
        <v>580</v>
      </c>
      <c r="V78" s="112" t="s">
        <v>581</v>
      </c>
      <c r="W78" s="112"/>
      <c r="X78" s="112"/>
      <c r="Y78" s="112"/>
      <c r="Z78" s="112"/>
      <c r="AA78" s="112" t="s">
        <v>582</v>
      </c>
      <c r="AB78" s="112" t="str">
        <f t="shared" si="7"/>
        <v>刘方权</v>
      </c>
      <c r="AC78" s="112"/>
      <c r="AD78" s="147" t="s">
        <v>293</v>
      </c>
      <c r="AE78" s="147" t="s">
        <v>583</v>
      </c>
      <c r="AF78" s="112" t="s">
        <v>584</v>
      </c>
      <c r="AG78" s="112" t="s">
        <v>585</v>
      </c>
      <c r="AH78" s="112" t="s">
        <v>586</v>
      </c>
      <c r="AI78" s="133" t="s">
        <v>507</v>
      </c>
      <c r="AJ78" s="112" t="s">
        <v>599</v>
      </c>
      <c r="AK78" s="112"/>
      <c r="AL78" s="112"/>
      <c r="AM78" s="112"/>
      <c r="AN78" s="112"/>
      <c r="AO78" s="147" t="s">
        <v>167</v>
      </c>
      <c r="AP78" s="147" t="s">
        <v>230</v>
      </c>
      <c r="AQ78" s="112" t="s">
        <v>588</v>
      </c>
      <c r="AR78" s="112"/>
      <c r="AS78" s="112"/>
      <c r="AT78" s="197">
        <f t="shared" si="8"/>
        <v>91509.4339622641</v>
      </c>
      <c r="AU78" s="197">
        <f t="shared" si="9"/>
        <v>97000</v>
      </c>
      <c r="AV78" s="166"/>
      <c r="AW78" s="197"/>
      <c r="AX78" s="165">
        <v>44924</v>
      </c>
      <c r="AY78" s="165" t="s">
        <v>600</v>
      </c>
      <c r="AZ78" s="197">
        <f t="shared" si="10"/>
        <v>91509.4339622641</v>
      </c>
      <c r="BA78" s="197"/>
      <c r="BB78" s="197">
        <v>97000</v>
      </c>
      <c r="BC78" s="166" t="s">
        <v>579</v>
      </c>
      <c r="BD78" s="166"/>
      <c r="BE78" s="166"/>
      <c r="BF78" s="112"/>
      <c r="BG78" s="197"/>
      <c r="BH78" s="196">
        <v>2023</v>
      </c>
      <c r="BI78" s="185"/>
      <c r="BJ78" s="185">
        <v>44987</v>
      </c>
      <c r="BK78" s="196">
        <v>2023</v>
      </c>
      <c r="BL78" s="197">
        <v>97000</v>
      </c>
      <c r="BM78" s="112"/>
      <c r="BN78" s="220">
        <f t="shared" si="6"/>
        <v>0</v>
      </c>
      <c r="BO78" s="112"/>
      <c r="BP78" s="112"/>
      <c r="BQ78" s="112"/>
      <c r="BR78" s="188"/>
      <c r="BS78" s="112"/>
    </row>
    <row r="79" s="55" customFormat="1" ht="25.5" hidden="1" spans="1:71">
      <c r="A79" s="91" t="s">
        <v>480</v>
      </c>
      <c r="B79" s="112" t="s">
        <v>191</v>
      </c>
      <c r="C79" s="88">
        <f>AX79</f>
        <v>44995</v>
      </c>
      <c r="D79" s="190" t="s">
        <v>601</v>
      </c>
      <c r="E79" s="112" t="s">
        <v>602</v>
      </c>
      <c r="F79" s="112" t="s">
        <v>576</v>
      </c>
      <c r="G79" s="112" t="s">
        <v>601</v>
      </c>
      <c r="H79" s="112" t="str">
        <f t="shared" si="11"/>
        <v>TOMS Commerce (Shanghai) Co., Ltd.</v>
      </c>
      <c r="I79" s="112" t="s">
        <v>576</v>
      </c>
      <c r="J79" s="196" t="s">
        <v>578</v>
      </c>
      <c r="K79" s="196" t="s">
        <v>579</v>
      </c>
      <c r="L79" s="196"/>
      <c r="M79" s="196"/>
      <c r="N79" s="196"/>
      <c r="O79" s="112" t="s">
        <v>271</v>
      </c>
      <c r="P79" s="197">
        <v>1754.28</v>
      </c>
      <c r="Q79" s="112" t="s">
        <v>470</v>
      </c>
      <c r="R79" s="112"/>
      <c r="S79" s="112"/>
      <c r="T79" s="112"/>
      <c r="U79" s="112" t="s">
        <v>580</v>
      </c>
      <c r="V79" s="112" t="s">
        <v>581</v>
      </c>
      <c r="W79" s="112"/>
      <c r="X79" s="112"/>
      <c r="Y79" s="112"/>
      <c r="Z79" s="112"/>
      <c r="AA79" s="112" t="s">
        <v>582</v>
      </c>
      <c r="AB79" s="112" t="str">
        <f t="shared" si="7"/>
        <v>杨九琴</v>
      </c>
      <c r="AC79" s="112"/>
      <c r="AD79" s="147" t="s">
        <v>293</v>
      </c>
      <c r="AE79" s="147" t="s">
        <v>121</v>
      </c>
      <c r="AF79" s="112" t="s">
        <v>584</v>
      </c>
      <c r="AG79" s="112" t="s">
        <v>585</v>
      </c>
      <c r="AH79" s="112" t="s">
        <v>586</v>
      </c>
      <c r="AI79" s="133" t="s">
        <v>507</v>
      </c>
      <c r="AJ79" s="112" t="s">
        <v>603</v>
      </c>
      <c r="AK79" s="112"/>
      <c r="AL79" s="112"/>
      <c r="AM79" s="112"/>
      <c r="AN79" s="112"/>
      <c r="AO79" s="147" t="s">
        <v>167</v>
      </c>
      <c r="AP79" s="147" t="s">
        <v>230</v>
      </c>
      <c r="AQ79" s="112" t="s">
        <v>604</v>
      </c>
      <c r="AR79" s="112"/>
      <c r="AS79" s="112"/>
      <c r="AT79" s="197">
        <f t="shared" si="8"/>
        <v>28301.8867924528</v>
      </c>
      <c r="AU79" s="197">
        <f t="shared" si="9"/>
        <v>30000</v>
      </c>
      <c r="AV79" s="166"/>
      <c r="AW79" s="197"/>
      <c r="AX79" s="165">
        <v>44995</v>
      </c>
      <c r="AY79" s="165"/>
      <c r="AZ79" s="197">
        <f t="shared" si="10"/>
        <v>28301.8867924528</v>
      </c>
      <c r="BA79" s="197"/>
      <c r="BB79" s="197">
        <v>30000</v>
      </c>
      <c r="BC79" s="166" t="s">
        <v>579</v>
      </c>
      <c r="BD79" s="166"/>
      <c r="BE79" s="166"/>
      <c r="BF79" s="112"/>
      <c r="BG79" s="197"/>
      <c r="BH79" s="196">
        <v>2023</v>
      </c>
      <c r="BI79" s="185"/>
      <c r="BJ79" s="185">
        <v>45041</v>
      </c>
      <c r="BK79" s="196">
        <v>2023</v>
      </c>
      <c r="BL79" s="197">
        <v>30000</v>
      </c>
      <c r="BM79" s="112"/>
      <c r="BN79" s="220">
        <f t="shared" si="6"/>
        <v>0</v>
      </c>
      <c r="BO79" s="112"/>
      <c r="BP79" s="112"/>
      <c r="BQ79" s="112"/>
      <c r="BR79" s="188"/>
      <c r="BS79" s="112"/>
    </row>
    <row r="80" s="55" customFormat="1" ht="41.25" hidden="1" customHeight="1" spans="1:71">
      <c r="A80" s="91" t="s">
        <v>480</v>
      </c>
      <c r="B80" s="112" t="s">
        <v>191</v>
      </c>
      <c r="C80" s="88">
        <v>44929</v>
      </c>
      <c r="D80" s="189" t="s">
        <v>605</v>
      </c>
      <c r="E80" s="112" t="s">
        <v>606</v>
      </c>
      <c r="F80" s="112" t="s">
        <v>576</v>
      </c>
      <c r="G80" s="112" t="s">
        <v>607</v>
      </c>
      <c r="H80" s="112" t="str">
        <f t="shared" si="11"/>
        <v>Foshan Niro Ceramic Building Material Co.,Ltd.</v>
      </c>
      <c r="I80" s="112" t="s">
        <v>576</v>
      </c>
      <c r="J80" s="196" t="s">
        <v>578</v>
      </c>
      <c r="K80" s="196" t="s">
        <v>579</v>
      </c>
      <c r="L80" s="196"/>
      <c r="M80" s="196"/>
      <c r="N80" s="196"/>
      <c r="O80" s="112" t="s">
        <v>182</v>
      </c>
      <c r="P80" s="197">
        <v>14904.47</v>
      </c>
      <c r="Q80" s="112" t="s">
        <v>608</v>
      </c>
      <c r="R80" s="112"/>
      <c r="S80" s="112"/>
      <c r="T80" s="112"/>
      <c r="U80" s="112" t="s">
        <v>580</v>
      </c>
      <c r="V80" s="112" t="s">
        <v>581</v>
      </c>
      <c r="W80" s="112"/>
      <c r="X80" s="112"/>
      <c r="Y80" s="112"/>
      <c r="Z80" s="112"/>
      <c r="AA80" s="112" t="s">
        <v>582</v>
      </c>
      <c r="AB80" s="112" t="str">
        <f t="shared" si="7"/>
        <v>刘方权</v>
      </c>
      <c r="AC80" s="112"/>
      <c r="AD80" s="147" t="s">
        <v>293</v>
      </c>
      <c r="AE80" s="147" t="s">
        <v>113</v>
      </c>
      <c r="AF80" s="112" t="s">
        <v>584</v>
      </c>
      <c r="AG80" s="112" t="s">
        <v>585</v>
      </c>
      <c r="AH80" s="112" t="s">
        <v>609</v>
      </c>
      <c r="AI80" s="133" t="s">
        <v>507</v>
      </c>
      <c r="AJ80" s="112" t="s">
        <v>587</v>
      </c>
      <c r="AK80" s="112"/>
      <c r="AL80" s="112"/>
      <c r="AM80" s="112"/>
      <c r="AN80" s="112"/>
      <c r="AO80" s="147" t="s">
        <v>167</v>
      </c>
      <c r="AP80" s="147" t="s">
        <v>230</v>
      </c>
      <c r="AQ80" s="112" t="s">
        <v>588</v>
      </c>
      <c r="AR80" s="112"/>
      <c r="AS80" s="112"/>
      <c r="AT80" s="197">
        <f t="shared" si="8"/>
        <v>103773.58490566</v>
      </c>
      <c r="AU80" s="197">
        <f t="shared" si="9"/>
        <v>110000</v>
      </c>
      <c r="AV80" s="166"/>
      <c r="AW80" s="197"/>
      <c r="AX80" s="165">
        <v>44929</v>
      </c>
      <c r="AY80" s="165" t="s">
        <v>600</v>
      </c>
      <c r="AZ80" s="197">
        <f t="shared" si="10"/>
        <v>103773.58490566</v>
      </c>
      <c r="BA80" s="197"/>
      <c r="BB80" s="197">
        <v>110000</v>
      </c>
      <c r="BC80" s="166" t="s">
        <v>579</v>
      </c>
      <c r="BD80" s="166"/>
      <c r="BE80" s="166"/>
      <c r="BF80" s="112"/>
      <c r="BG80" s="197"/>
      <c r="BH80" s="196">
        <v>2023</v>
      </c>
      <c r="BI80" s="185"/>
      <c r="BJ80" s="185"/>
      <c r="BK80" s="196">
        <v>2023</v>
      </c>
      <c r="BL80" s="197">
        <v>110000</v>
      </c>
      <c r="BM80" s="112"/>
      <c r="BN80" s="220">
        <f t="shared" si="6"/>
        <v>0</v>
      </c>
      <c r="BO80" s="112"/>
      <c r="BP80" s="112"/>
      <c r="BQ80" s="112"/>
      <c r="BR80" s="188"/>
      <c r="BS80" s="112"/>
    </row>
    <row r="81" s="55" customFormat="1" ht="25.5" hidden="1" spans="1:71">
      <c r="A81" s="91" t="s">
        <v>480</v>
      </c>
      <c r="B81" s="112" t="s">
        <v>191</v>
      </c>
      <c r="C81" s="88">
        <f>AX81</f>
        <v>44956</v>
      </c>
      <c r="D81" s="189" t="s">
        <v>610</v>
      </c>
      <c r="E81" s="112" t="s">
        <v>611</v>
      </c>
      <c r="F81" s="112" t="s">
        <v>576</v>
      </c>
      <c r="G81" s="112" t="s">
        <v>612</v>
      </c>
      <c r="H81" s="112" t="str">
        <f t="shared" si="11"/>
        <v>Aile(Foshan)Building Materials Trade Co.,Ltd.</v>
      </c>
      <c r="I81" s="112" t="s">
        <v>576</v>
      </c>
      <c r="J81" s="196" t="s">
        <v>579</v>
      </c>
      <c r="K81" s="196" t="s">
        <v>579</v>
      </c>
      <c r="L81" s="196"/>
      <c r="M81" s="196"/>
      <c r="N81" s="196"/>
      <c r="O81" s="112" t="s">
        <v>182</v>
      </c>
      <c r="P81" s="197">
        <v>3584.49</v>
      </c>
      <c r="Q81" s="112" t="s">
        <v>470</v>
      </c>
      <c r="R81" s="112"/>
      <c r="S81" s="112"/>
      <c r="T81" s="112"/>
      <c r="U81" s="112" t="s">
        <v>580</v>
      </c>
      <c r="V81" s="112" t="s">
        <v>581</v>
      </c>
      <c r="W81" s="112"/>
      <c r="X81" s="112"/>
      <c r="Y81" s="112"/>
      <c r="Z81" s="112"/>
      <c r="AA81" s="112" t="s">
        <v>582</v>
      </c>
      <c r="AB81" s="112" t="str">
        <f t="shared" si="7"/>
        <v>杨九琴</v>
      </c>
      <c r="AC81" s="112"/>
      <c r="AD81" s="147" t="s">
        <v>293</v>
      </c>
      <c r="AE81" s="147" t="s">
        <v>113</v>
      </c>
      <c r="AF81" s="112" t="s">
        <v>584</v>
      </c>
      <c r="AG81" s="112" t="s">
        <v>585</v>
      </c>
      <c r="AH81" s="112" t="s">
        <v>613</v>
      </c>
      <c r="AI81" s="133" t="s">
        <v>507</v>
      </c>
      <c r="AJ81" s="112" t="s">
        <v>587</v>
      </c>
      <c r="AK81" s="112"/>
      <c r="AL81" s="112"/>
      <c r="AM81" s="112"/>
      <c r="AN81" s="112"/>
      <c r="AO81" s="147" t="s">
        <v>167</v>
      </c>
      <c r="AP81" s="147" t="s">
        <v>230</v>
      </c>
      <c r="AQ81" s="112" t="s">
        <v>604</v>
      </c>
      <c r="AR81" s="112"/>
      <c r="AS81" s="112"/>
      <c r="AT81" s="197">
        <f t="shared" si="8"/>
        <v>7056.6037735849</v>
      </c>
      <c r="AU81" s="197">
        <f t="shared" si="9"/>
        <v>7480</v>
      </c>
      <c r="AV81" s="166"/>
      <c r="AW81" s="197"/>
      <c r="AX81" s="165">
        <v>44956</v>
      </c>
      <c r="AY81" s="165"/>
      <c r="AZ81" s="197">
        <f t="shared" si="10"/>
        <v>7056.6037735849</v>
      </c>
      <c r="BA81" s="197"/>
      <c r="BB81" s="197">
        <v>7480</v>
      </c>
      <c r="BC81" s="166" t="s">
        <v>579</v>
      </c>
      <c r="BD81" s="166"/>
      <c r="BE81" s="166"/>
      <c r="BF81" s="112"/>
      <c r="BG81" s="197"/>
      <c r="BH81" s="196">
        <v>2023</v>
      </c>
      <c r="BI81" s="185"/>
      <c r="BJ81" s="185">
        <v>45015</v>
      </c>
      <c r="BK81" s="196">
        <v>2023</v>
      </c>
      <c r="BL81" s="197">
        <v>7480</v>
      </c>
      <c r="BM81" s="112"/>
      <c r="BN81" s="220">
        <f t="shared" si="6"/>
        <v>0</v>
      </c>
      <c r="BO81" s="112"/>
      <c r="BP81" s="112"/>
      <c r="BQ81" s="112"/>
      <c r="BR81" s="188"/>
      <c r="BS81" s="112"/>
    </row>
    <row r="82" s="55" customFormat="1" ht="25.5" hidden="1" spans="1:71">
      <c r="A82" s="91" t="s">
        <v>480</v>
      </c>
      <c r="B82" s="112" t="s">
        <v>191</v>
      </c>
      <c r="C82" s="88">
        <f>AX82</f>
        <v>44956</v>
      </c>
      <c r="D82" s="189" t="s">
        <v>614</v>
      </c>
      <c r="E82" s="112" t="s">
        <v>615</v>
      </c>
      <c r="F82" s="112" t="s">
        <v>576</v>
      </c>
      <c r="G82" s="112" t="s">
        <v>616</v>
      </c>
      <c r="H82" s="112" t="str">
        <f t="shared" si="11"/>
        <v>Foshan Ryowa Ceramic Co.,Ltd.</v>
      </c>
      <c r="I82" s="112" t="s">
        <v>576</v>
      </c>
      <c r="J82" s="196" t="s">
        <v>579</v>
      </c>
      <c r="K82" s="196" t="s">
        <v>579</v>
      </c>
      <c r="L82" s="196"/>
      <c r="M82" s="196"/>
      <c r="N82" s="196"/>
      <c r="O82" s="112" t="s">
        <v>182</v>
      </c>
      <c r="P82" s="197">
        <v>3269.27</v>
      </c>
      <c r="Q82" s="112" t="s">
        <v>470</v>
      </c>
      <c r="R82" s="112"/>
      <c r="S82" s="112"/>
      <c r="T82" s="112"/>
      <c r="U82" s="112" t="s">
        <v>580</v>
      </c>
      <c r="V82" s="112" t="s">
        <v>581</v>
      </c>
      <c r="W82" s="112"/>
      <c r="X82" s="112"/>
      <c r="Y82" s="112"/>
      <c r="Z82" s="112"/>
      <c r="AA82" s="112" t="s">
        <v>582</v>
      </c>
      <c r="AB82" s="112" t="str">
        <f t="shared" si="7"/>
        <v>杨九琴</v>
      </c>
      <c r="AC82" s="112"/>
      <c r="AD82" s="147" t="s">
        <v>293</v>
      </c>
      <c r="AE82" s="147" t="s">
        <v>113</v>
      </c>
      <c r="AF82" s="112" t="s">
        <v>584</v>
      </c>
      <c r="AG82" s="112" t="s">
        <v>585</v>
      </c>
      <c r="AH82" s="112" t="s">
        <v>586</v>
      </c>
      <c r="AI82" s="133" t="s">
        <v>507</v>
      </c>
      <c r="AJ82" s="112" t="s">
        <v>587</v>
      </c>
      <c r="AK82" s="112"/>
      <c r="AL82" s="112"/>
      <c r="AM82" s="112"/>
      <c r="AN82" s="112"/>
      <c r="AO82" s="147" t="s">
        <v>167</v>
      </c>
      <c r="AP82" s="147" t="s">
        <v>230</v>
      </c>
      <c r="AQ82" s="112" t="s">
        <v>604</v>
      </c>
      <c r="AR82" s="112"/>
      <c r="AS82" s="112"/>
      <c r="AT82" s="197">
        <f t="shared" si="8"/>
        <v>11698.1132075472</v>
      </c>
      <c r="AU82" s="197">
        <f t="shared" si="9"/>
        <v>12400</v>
      </c>
      <c r="AV82" s="166"/>
      <c r="AW82" s="197"/>
      <c r="AX82" s="165">
        <v>44956</v>
      </c>
      <c r="AY82" s="165"/>
      <c r="AZ82" s="197">
        <f t="shared" si="10"/>
        <v>11698.1132075472</v>
      </c>
      <c r="BA82" s="197"/>
      <c r="BB82" s="197">
        <v>12400</v>
      </c>
      <c r="BC82" s="166" t="s">
        <v>579</v>
      </c>
      <c r="BD82" s="166"/>
      <c r="BE82" s="166"/>
      <c r="BF82" s="112"/>
      <c r="BG82" s="197"/>
      <c r="BH82" s="196">
        <v>2023</v>
      </c>
      <c r="BI82" s="185"/>
      <c r="BJ82" s="185">
        <v>45015</v>
      </c>
      <c r="BK82" s="196">
        <v>2023</v>
      </c>
      <c r="BL82" s="197">
        <v>12400</v>
      </c>
      <c r="BM82" s="112"/>
      <c r="BN82" s="220">
        <f t="shared" si="6"/>
        <v>0</v>
      </c>
      <c r="BO82" s="112"/>
      <c r="BP82" s="112"/>
      <c r="BQ82" s="112"/>
      <c r="BR82" s="188"/>
      <c r="BS82" s="112"/>
    </row>
    <row r="83" s="55" customFormat="1" ht="38.25" hidden="1" spans="1:71">
      <c r="A83" s="91" t="s">
        <v>480</v>
      </c>
      <c r="B83" s="112" t="s">
        <v>191</v>
      </c>
      <c r="C83" s="88">
        <f>AX83</f>
        <v>45015</v>
      </c>
      <c r="D83" s="189" t="s">
        <v>617</v>
      </c>
      <c r="E83" s="112" t="s">
        <v>618</v>
      </c>
      <c r="F83" s="112" t="s">
        <v>576</v>
      </c>
      <c r="G83" s="112" t="s">
        <v>619</v>
      </c>
      <c r="H83" s="112" t="str">
        <f t="shared" si="11"/>
        <v>FOSHAN FALCON MACHIMERY EOUIPMENT CO.,LTD</v>
      </c>
      <c r="I83" s="112" t="s">
        <v>576</v>
      </c>
      <c r="J83" s="196" t="s">
        <v>578</v>
      </c>
      <c r="K83" s="196" t="s">
        <v>579</v>
      </c>
      <c r="L83" s="196"/>
      <c r="M83" s="196"/>
      <c r="N83" s="196"/>
      <c r="O83" s="112" t="s">
        <v>248</v>
      </c>
      <c r="P83" s="197">
        <v>1434.17</v>
      </c>
      <c r="Q83" s="112" t="s">
        <v>470</v>
      </c>
      <c r="R83" s="112"/>
      <c r="S83" s="112"/>
      <c r="T83" s="112"/>
      <c r="U83" s="112" t="s">
        <v>580</v>
      </c>
      <c r="V83" s="112" t="s">
        <v>581</v>
      </c>
      <c r="W83" s="112"/>
      <c r="X83" s="112"/>
      <c r="Y83" s="112"/>
      <c r="Z83" s="112"/>
      <c r="AA83" s="112" t="s">
        <v>582</v>
      </c>
      <c r="AB83" s="112" t="str">
        <f t="shared" si="7"/>
        <v>杨九琴</v>
      </c>
      <c r="AC83" s="112"/>
      <c r="AD83" s="147" t="s">
        <v>293</v>
      </c>
      <c r="AE83" s="147" t="s">
        <v>113</v>
      </c>
      <c r="AF83" s="112" t="s">
        <v>584</v>
      </c>
      <c r="AG83" s="112" t="s">
        <v>585</v>
      </c>
      <c r="AH83" s="112" t="s">
        <v>613</v>
      </c>
      <c r="AI83" s="133" t="s">
        <v>507</v>
      </c>
      <c r="AJ83" s="112" t="s">
        <v>587</v>
      </c>
      <c r="AK83" s="112"/>
      <c r="AL83" s="112"/>
      <c r="AM83" s="112"/>
      <c r="AN83" s="112"/>
      <c r="AO83" s="147" t="s">
        <v>167</v>
      </c>
      <c r="AP83" s="147" t="s">
        <v>230</v>
      </c>
      <c r="AQ83" s="112" t="s">
        <v>604</v>
      </c>
      <c r="AR83" s="112"/>
      <c r="AS83" s="112"/>
      <c r="AT83" s="197">
        <f t="shared" si="8"/>
        <v>9056.60377358491</v>
      </c>
      <c r="AU83" s="197">
        <f t="shared" si="9"/>
        <v>9600</v>
      </c>
      <c r="AV83" s="166"/>
      <c r="AW83" s="197"/>
      <c r="AX83" s="165">
        <v>45015</v>
      </c>
      <c r="AY83" s="165"/>
      <c r="AZ83" s="197">
        <f t="shared" si="10"/>
        <v>9056.60377358491</v>
      </c>
      <c r="BA83" s="197"/>
      <c r="BB83" s="197">
        <v>9600</v>
      </c>
      <c r="BC83" s="166" t="s">
        <v>579</v>
      </c>
      <c r="BD83" s="166"/>
      <c r="BE83" s="166"/>
      <c r="BF83" s="112"/>
      <c r="BG83" s="197"/>
      <c r="BH83" s="196">
        <v>2023</v>
      </c>
      <c r="BI83" s="185"/>
      <c r="BJ83" s="185">
        <v>45033</v>
      </c>
      <c r="BK83" s="196">
        <v>2023</v>
      </c>
      <c r="BL83" s="197">
        <v>9600</v>
      </c>
      <c r="BM83" s="112"/>
      <c r="BN83" s="220">
        <f t="shared" si="6"/>
        <v>0</v>
      </c>
      <c r="BO83" s="112"/>
      <c r="BP83" s="112"/>
      <c r="BQ83" s="112"/>
      <c r="BR83" s="188"/>
      <c r="BS83" s="112"/>
    </row>
    <row r="84" s="55" customFormat="1" ht="25.5" hidden="1" spans="1:71">
      <c r="A84" s="91" t="s">
        <v>480</v>
      </c>
      <c r="B84" s="112" t="s">
        <v>191</v>
      </c>
      <c r="C84" s="88">
        <f>AX84</f>
        <v>45027</v>
      </c>
      <c r="D84" s="189" t="s">
        <v>620</v>
      </c>
      <c r="E84" s="112" t="s">
        <v>621</v>
      </c>
      <c r="F84" s="112" t="s">
        <v>576</v>
      </c>
      <c r="G84" s="112" t="s">
        <v>622</v>
      </c>
      <c r="H84" s="112" t="str">
        <f t="shared" si="11"/>
        <v>Foshan Kar Ming Industrial Equipment Co., Ltd.</v>
      </c>
      <c r="I84" s="112" t="s">
        <v>576</v>
      </c>
      <c r="J84" s="196" t="s">
        <v>578</v>
      </c>
      <c r="K84" s="196" t="s">
        <v>579</v>
      </c>
      <c r="L84" s="196"/>
      <c r="M84" s="196"/>
      <c r="N84" s="196"/>
      <c r="O84" s="112" t="s">
        <v>271</v>
      </c>
      <c r="P84" s="197">
        <v>1885.76</v>
      </c>
      <c r="Q84" s="112" t="s">
        <v>623</v>
      </c>
      <c r="R84" s="112"/>
      <c r="S84" s="112"/>
      <c r="T84" s="112"/>
      <c r="U84" s="112" t="s">
        <v>580</v>
      </c>
      <c r="V84" s="112" t="s">
        <v>581</v>
      </c>
      <c r="W84" s="112"/>
      <c r="X84" s="112"/>
      <c r="Y84" s="112"/>
      <c r="Z84" s="112"/>
      <c r="AA84" s="112" t="s">
        <v>582</v>
      </c>
      <c r="AB84" s="112" t="str">
        <f t="shared" si="7"/>
        <v>杨九琴</v>
      </c>
      <c r="AC84" s="112"/>
      <c r="AD84" s="147" t="s">
        <v>293</v>
      </c>
      <c r="AE84" s="147" t="s">
        <v>113</v>
      </c>
      <c r="AF84" s="112" t="s">
        <v>584</v>
      </c>
      <c r="AG84" s="112" t="s">
        <v>585</v>
      </c>
      <c r="AH84" s="112" t="s">
        <v>586</v>
      </c>
      <c r="AI84" s="133" t="s">
        <v>507</v>
      </c>
      <c r="AJ84" s="112" t="s">
        <v>587</v>
      </c>
      <c r="AK84" s="112"/>
      <c r="AL84" s="112"/>
      <c r="AM84" s="112"/>
      <c r="AN84" s="112"/>
      <c r="AO84" s="147" t="s">
        <v>167</v>
      </c>
      <c r="AP84" s="147" t="s">
        <v>230</v>
      </c>
      <c r="AQ84" s="112" t="s">
        <v>604</v>
      </c>
      <c r="AR84" s="112"/>
      <c r="AS84" s="112"/>
      <c r="AT84" s="197">
        <f t="shared" si="8"/>
        <v>8962.2641509434</v>
      </c>
      <c r="AU84" s="197">
        <f t="shared" si="9"/>
        <v>9500</v>
      </c>
      <c r="AV84" s="166"/>
      <c r="AW84" s="197"/>
      <c r="AX84" s="165">
        <v>45027</v>
      </c>
      <c r="AY84" s="165"/>
      <c r="AZ84" s="197">
        <f t="shared" si="10"/>
        <v>8962.2641509434</v>
      </c>
      <c r="BA84" s="197"/>
      <c r="BB84" s="197">
        <v>9500</v>
      </c>
      <c r="BC84" s="166" t="s">
        <v>579</v>
      </c>
      <c r="BD84" s="166"/>
      <c r="BE84" s="166"/>
      <c r="BF84" s="112"/>
      <c r="BG84" s="197"/>
      <c r="BH84" s="196">
        <v>2023</v>
      </c>
      <c r="BI84" s="185"/>
      <c r="BJ84" s="185">
        <v>45043</v>
      </c>
      <c r="BK84" s="196">
        <v>2023</v>
      </c>
      <c r="BL84" s="197">
        <v>9500</v>
      </c>
      <c r="BM84" s="112"/>
      <c r="BN84" s="220">
        <f t="shared" si="6"/>
        <v>0</v>
      </c>
      <c r="BO84" s="112"/>
      <c r="BP84" s="112"/>
      <c r="BQ84" s="112"/>
      <c r="BR84" s="188"/>
      <c r="BS84" s="112"/>
    </row>
    <row r="85" s="55" customFormat="1" ht="25.5" hidden="1" spans="1:71">
      <c r="A85" s="91" t="s">
        <v>480</v>
      </c>
      <c r="B85" s="112" t="s">
        <v>191</v>
      </c>
      <c r="C85" s="88">
        <f>AX85</f>
        <v>45027</v>
      </c>
      <c r="D85" s="189" t="s">
        <v>624</v>
      </c>
      <c r="E85" s="112" t="s">
        <v>625</v>
      </c>
      <c r="F85" s="112" t="s">
        <v>576</v>
      </c>
      <c r="G85" s="112" t="s">
        <v>626</v>
      </c>
      <c r="H85" s="112" t="str">
        <f t="shared" si="11"/>
        <v>Foshan Jiarui Special Machinery Co., Ltd</v>
      </c>
      <c r="I85" s="112" t="s">
        <v>576</v>
      </c>
      <c r="J85" s="196" t="s">
        <v>578</v>
      </c>
      <c r="K85" s="196" t="s">
        <v>579</v>
      </c>
      <c r="L85" s="196"/>
      <c r="M85" s="196"/>
      <c r="N85" s="196"/>
      <c r="O85" s="112" t="s">
        <v>248</v>
      </c>
      <c r="P85" s="197">
        <v>481.04</v>
      </c>
      <c r="Q85" s="112" t="s">
        <v>565</v>
      </c>
      <c r="R85" s="112"/>
      <c r="S85" s="112"/>
      <c r="T85" s="112"/>
      <c r="U85" s="112" t="s">
        <v>580</v>
      </c>
      <c r="V85" s="112" t="s">
        <v>581</v>
      </c>
      <c r="W85" s="112"/>
      <c r="X85" s="112"/>
      <c r="Y85" s="112"/>
      <c r="Z85" s="112"/>
      <c r="AA85" s="112" t="s">
        <v>582</v>
      </c>
      <c r="AB85" s="112" t="str">
        <f t="shared" si="7"/>
        <v>杨九琴</v>
      </c>
      <c r="AC85" s="112"/>
      <c r="AD85" s="147" t="s">
        <v>293</v>
      </c>
      <c r="AE85" s="147" t="s">
        <v>113</v>
      </c>
      <c r="AF85" s="112" t="s">
        <v>584</v>
      </c>
      <c r="AG85" s="112" t="s">
        <v>585</v>
      </c>
      <c r="AH85" s="112" t="s">
        <v>586</v>
      </c>
      <c r="AI85" s="133" t="s">
        <v>507</v>
      </c>
      <c r="AJ85" s="112" t="s">
        <v>587</v>
      </c>
      <c r="AK85" s="112"/>
      <c r="AL85" s="112"/>
      <c r="AM85" s="112"/>
      <c r="AN85" s="112"/>
      <c r="AO85" s="147" t="s">
        <v>167</v>
      </c>
      <c r="AP85" s="147" t="s">
        <v>230</v>
      </c>
      <c r="AQ85" s="112" t="s">
        <v>604</v>
      </c>
      <c r="AR85" s="112"/>
      <c r="AS85" s="112"/>
      <c r="AT85" s="197">
        <f t="shared" si="8"/>
        <v>6132.07547169811</v>
      </c>
      <c r="AU85" s="197">
        <f t="shared" si="9"/>
        <v>6500</v>
      </c>
      <c r="AV85" s="166"/>
      <c r="AW85" s="197"/>
      <c r="AX85" s="165">
        <v>45027</v>
      </c>
      <c r="AY85" s="165"/>
      <c r="AZ85" s="197">
        <f t="shared" si="10"/>
        <v>6132.07547169811</v>
      </c>
      <c r="BA85" s="197"/>
      <c r="BB85" s="197">
        <v>6500</v>
      </c>
      <c r="BC85" s="166" t="s">
        <v>579</v>
      </c>
      <c r="BD85" s="166"/>
      <c r="BE85" s="166"/>
      <c r="BF85" s="112"/>
      <c r="BG85" s="197"/>
      <c r="BH85" s="196">
        <v>2023</v>
      </c>
      <c r="BI85" s="185"/>
      <c r="BJ85" s="185">
        <v>45056</v>
      </c>
      <c r="BK85" s="196">
        <v>2023</v>
      </c>
      <c r="BL85" s="197">
        <v>6500</v>
      </c>
      <c r="BM85" s="112"/>
      <c r="BN85" s="220">
        <f t="shared" si="6"/>
        <v>0</v>
      </c>
      <c r="BO85" s="112"/>
      <c r="BP85" s="112"/>
      <c r="BQ85" s="112"/>
      <c r="BR85" s="188"/>
      <c r="BS85" s="112"/>
    </row>
    <row r="86" s="55" customFormat="1" ht="25.5" hidden="1" spans="1:71">
      <c r="A86" s="91" t="s">
        <v>480</v>
      </c>
      <c r="B86" s="112" t="s">
        <v>191</v>
      </c>
      <c r="C86" s="88">
        <f t="shared" ref="C86:C99" si="12">AX86</f>
        <v>45051</v>
      </c>
      <c r="D86" s="189" t="s">
        <v>627</v>
      </c>
      <c r="E86" s="112" t="s">
        <v>628</v>
      </c>
      <c r="F86" s="112" t="s">
        <v>576</v>
      </c>
      <c r="G86" s="112" t="s">
        <v>629</v>
      </c>
      <c r="H86" s="112" t="str">
        <f t="shared" si="11"/>
        <v>Foshan Jiaxun Electronics Co.,Ltd.</v>
      </c>
      <c r="I86" s="112" t="s">
        <v>576</v>
      </c>
      <c r="J86" s="196" t="s">
        <v>578</v>
      </c>
      <c r="K86" s="196" t="s">
        <v>579</v>
      </c>
      <c r="L86" s="196"/>
      <c r="M86" s="196"/>
      <c r="N86" s="196"/>
      <c r="O86" s="112" t="s">
        <v>248</v>
      </c>
      <c r="P86" s="197">
        <v>446.67</v>
      </c>
      <c r="Q86" s="112" t="s">
        <v>565</v>
      </c>
      <c r="R86" s="112"/>
      <c r="S86" s="112"/>
      <c r="T86" s="112"/>
      <c r="U86" s="112" t="s">
        <v>580</v>
      </c>
      <c r="V86" s="112" t="s">
        <v>581</v>
      </c>
      <c r="W86" s="112"/>
      <c r="X86" s="112"/>
      <c r="Y86" s="112"/>
      <c r="Z86" s="112"/>
      <c r="AA86" s="112" t="s">
        <v>582</v>
      </c>
      <c r="AB86" s="112" t="str">
        <f t="shared" si="7"/>
        <v>杨九琴</v>
      </c>
      <c r="AC86" s="112"/>
      <c r="AD86" s="147" t="s">
        <v>293</v>
      </c>
      <c r="AE86" s="147" t="s">
        <v>113</v>
      </c>
      <c r="AF86" s="112" t="s">
        <v>584</v>
      </c>
      <c r="AG86" s="112" t="s">
        <v>585</v>
      </c>
      <c r="AH86" s="112" t="s">
        <v>586</v>
      </c>
      <c r="AI86" s="133" t="s">
        <v>507</v>
      </c>
      <c r="AJ86" s="112" t="s">
        <v>587</v>
      </c>
      <c r="AK86" s="112"/>
      <c r="AL86" s="112"/>
      <c r="AM86" s="112"/>
      <c r="AN86" s="112"/>
      <c r="AO86" s="147" t="s">
        <v>167</v>
      </c>
      <c r="AP86" s="147" t="s">
        <v>230</v>
      </c>
      <c r="AQ86" s="112" t="s">
        <v>604</v>
      </c>
      <c r="AR86" s="112"/>
      <c r="AS86" s="112"/>
      <c r="AT86" s="197">
        <f t="shared" si="8"/>
        <v>6603.77358490566</v>
      </c>
      <c r="AU86" s="197">
        <f t="shared" si="9"/>
        <v>7000</v>
      </c>
      <c r="AV86" s="166"/>
      <c r="AW86" s="197"/>
      <c r="AX86" s="165">
        <v>45051</v>
      </c>
      <c r="AY86" s="165"/>
      <c r="AZ86" s="197">
        <f t="shared" si="10"/>
        <v>6603.77358490566</v>
      </c>
      <c r="BA86" s="197"/>
      <c r="BB86" s="197">
        <v>7000</v>
      </c>
      <c r="BC86" s="166" t="s">
        <v>579</v>
      </c>
      <c r="BD86" s="166"/>
      <c r="BE86" s="166"/>
      <c r="BF86" s="112"/>
      <c r="BG86" s="197"/>
      <c r="BH86" s="196">
        <v>2023</v>
      </c>
      <c r="BI86" s="185"/>
      <c r="BJ86" s="185">
        <v>45065</v>
      </c>
      <c r="BK86" s="196">
        <v>2023</v>
      </c>
      <c r="BL86" s="197">
        <v>7000</v>
      </c>
      <c r="BM86" s="112"/>
      <c r="BN86" s="220">
        <f t="shared" si="6"/>
        <v>0</v>
      </c>
      <c r="BO86" s="112"/>
      <c r="BP86" s="112"/>
      <c r="BQ86" s="112"/>
      <c r="BR86" s="188"/>
      <c r="BS86" s="112"/>
    </row>
    <row r="87" s="55" customFormat="1" ht="38.25" hidden="1" spans="1:71">
      <c r="A87" s="91" t="s">
        <v>480</v>
      </c>
      <c r="B87" s="112" t="s">
        <v>191</v>
      </c>
      <c r="C87" s="88">
        <f t="shared" si="12"/>
        <v>45233</v>
      </c>
      <c r="D87" s="189" t="s">
        <v>630</v>
      </c>
      <c r="E87" s="112" t="s">
        <v>631</v>
      </c>
      <c r="F87" s="112" t="s">
        <v>576</v>
      </c>
      <c r="G87" s="112" t="s">
        <v>632</v>
      </c>
      <c r="H87" s="112" t="str">
        <f t="shared" si="11"/>
        <v>Foshan Tiantian Property Management Service Co., Ltd</v>
      </c>
      <c r="I87" s="112" t="s">
        <v>576</v>
      </c>
      <c r="J87" s="196" t="s">
        <v>578</v>
      </c>
      <c r="K87" s="196" t="s">
        <v>579</v>
      </c>
      <c r="L87" s="196"/>
      <c r="M87" s="196"/>
      <c r="N87" s="196"/>
      <c r="O87" s="112" t="s">
        <v>269</v>
      </c>
      <c r="P87" s="197">
        <v>1026</v>
      </c>
      <c r="Q87" s="112" t="s">
        <v>470</v>
      </c>
      <c r="R87" s="112"/>
      <c r="S87" s="112"/>
      <c r="T87" s="112"/>
      <c r="U87" s="112" t="s">
        <v>580</v>
      </c>
      <c r="V87" s="112" t="s">
        <v>581</v>
      </c>
      <c r="W87" s="112"/>
      <c r="X87" s="112"/>
      <c r="Y87" s="112"/>
      <c r="Z87" s="112"/>
      <c r="AA87" s="112" t="s">
        <v>582</v>
      </c>
      <c r="AB87" s="112" t="str">
        <f t="shared" si="7"/>
        <v>杨九琴</v>
      </c>
      <c r="AC87" s="112"/>
      <c r="AD87" s="147" t="s">
        <v>293</v>
      </c>
      <c r="AE87" s="147" t="s">
        <v>121</v>
      </c>
      <c r="AF87" s="112" t="s">
        <v>584</v>
      </c>
      <c r="AG87" s="112" t="s">
        <v>585</v>
      </c>
      <c r="AH87" s="112" t="s">
        <v>586</v>
      </c>
      <c r="AI87" s="133" t="s">
        <v>507</v>
      </c>
      <c r="AJ87" s="112" t="s">
        <v>587</v>
      </c>
      <c r="AK87" s="112"/>
      <c r="AL87" s="112"/>
      <c r="AM87" s="112"/>
      <c r="AN87" s="112"/>
      <c r="AO87" s="147" t="s">
        <v>167</v>
      </c>
      <c r="AP87" s="147" t="s">
        <v>230</v>
      </c>
      <c r="AQ87" s="112" t="s">
        <v>604</v>
      </c>
      <c r="AR87" s="112"/>
      <c r="AS87" s="112"/>
      <c r="AT87" s="197">
        <f t="shared" si="8"/>
        <v>11320.7547169811</v>
      </c>
      <c r="AU87" s="197">
        <f t="shared" si="9"/>
        <v>12000</v>
      </c>
      <c r="AV87" s="166"/>
      <c r="AW87" s="197"/>
      <c r="AX87" s="165">
        <v>45233</v>
      </c>
      <c r="AY87" s="165"/>
      <c r="AZ87" s="197">
        <f t="shared" si="10"/>
        <v>11320.7547169811</v>
      </c>
      <c r="BA87" s="197"/>
      <c r="BB87" s="197">
        <v>12000</v>
      </c>
      <c r="BC87" s="166" t="s">
        <v>579</v>
      </c>
      <c r="BD87" s="166"/>
      <c r="BE87" s="166"/>
      <c r="BF87" s="112"/>
      <c r="BG87" s="197"/>
      <c r="BH87" s="196">
        <v>2023</v>
      </c>
      <c r="BI87" s="185"/>
      <c r="BJ87" s="185">
        <v>45253</v>
      </c>
      <c r="BK87" s="196">
        <v>2023</v>
      </c>
      <c r="BL87" s="197">
        <v>12000</v>
      </c>
      <c r="BM87" s="112"/>
      <c r="BN87" s="220">
        <f t="shared" si="6"/>
        <v>0</v>
      </c>
      <c r="BO87" s="112"/>
      <c r="BP87" s="112"/>
      <c r="BQ87" s="112"/>
      <c r="BR87" s="188"/>
      <c r="BS87" s="112"/>
    </row>
    <row r="88" s="55" customFormat="1" ht="25.5" hidden="1" spans="1:71">
      <c r="A88" s="91" t="s">
        <v>480</v>
      </c>
      <c r="B88" s="112" t="s">
        <v>191</v>
      </c>
      <c r="C88" s="88">
        <f t="shared" si="12"/>
        <v>44936</v>
      </c>
      <c r="D88" s="189" t="s">
        <v>633</v>
      </c>
      <c r="E88" s="112" t="s">
        <v>634</v>
      </c>
      <c r="F88" s="112" t="s">
        <v>576</v>
      </c>
      <c r="G88" s="112" t="s">
        <v>635</v>
      </c>
      <c r="H88" s="112" t="str">
        <f t="shared" si="11"/>
        <v>Foshan Seah Precision Metal Co.,Ltd.</v>
      </c>
      <c r="I88" s="112" t="s">
        <v>576</v>
      </c>
      <c r="J88" s="196" t="s">
        <v>489</v>
      </c>
      <c r="K88" s="196" t="s">
        <v>579</v>
      </c>
      <c r="L88" s="196"/>
      <c r="M88" s="196"/>
      <c r="N88" s="196"/>
      <c r="O88" s="112" t="s">
        <v>636</v>
      </c>
      <c r="P88" s="197">
        <v>8762</v>
      </c>
      <c r="Q88" s="197" t="s">
        <v>637</v>
      </c>
      <c r="R88" s="112"/>
      <c r="S88" s="112"/>
      <c r="T88" s="112"/>
      <c r="U88" s="112" t="s">
        <v>580</v>
      </c>
      <c r="V88" s="112" t="s">
        <v>581</v>
      </c>
      <c r="W88" s="112"/>
      <c r="X88" s="112"/>
      <c r="Y88" s="112"/>
      <c r="Z88" s="112"/>
      <c r="AA88" s="112" t="s">
        <v>582</v>
      </c>
      <c r="AB88" s="112" t="str">
        <f t="shared" si="7"/>
        <v>刘方权</v>
      </c>
      <c r="AC88" s="112"/>
      <c r="AD88" s="147" t="s">
        <v>293</v>
      </c>
      <c r="AE88" s="147" t="s">
        <v>113</v>
      </c>
      <c r="AF88" s="112" t="s">
        <v>584</v>
      </c>
      <c r="AG88" s="112" t="s">
        <v>585</v>
      </c>
      <c r="AH88" s="112" t="s">
        <v>586</v>
      </c>
      <c r="AI88" s="133" t="s">
        <v>507</v>
      </c>
      <c r="AJ88" s="112" t="s">
        <v>587</v>
      </c>
      <c r="AK88" s="112"/>
      <c r="AL88" s="112"/>
      <c r="AM88" s="112"/>
      <c r="AN88" s="112"/>
      <c r="AO88" s="147" t="s">
        <v>167</v>
      </c>
      <c r="AP88" s="147" t="s">
        <v>230</v>
      </c>
      <c r="AQ88" s="112" t="s">
        <v>588</v>
      </c>
      <c r="AR88" s="112"/>
      <c r="AS88" s="112"/>
      <c r="AT88" s="197">
        <f t="shared" si="8"/>
        <v>18867.9245283019</v>
      </c>
      <c r="AU88" s="197">
        <f t="shared" si="9"/>
        <v>20000</v>
      </c>
      <c r="AV88" s="166"/>
      <c r="AW88" s="197"/>
      <c r="AX88" s="165">
        <v>44936</v>
      </c>
      <c r="AY88" s="165"/>
      <c r="AZ88" s="197">
        <f t="shared" si="10"/>
        <v>18867.9245283019</v>
      </c>
      <c r="BA88" s="197"/>
      <c r="BB88" s="197">
        <f>BL88</f>
        <v>20000</v>
      </c>
      <c r="BC88" s="166" t="s">
        <v>579</v>
      </c>
      <c r="BD88" s="166"/>
      <c r="BE88" s="166"/>
      <c r="BF88" s="112"/>
      <c r="BG88" s="197"/>
      <c r="BH88" s="196">
        <v>2023</v>
      </c>
      <c r="BI88" s="185"/>
      <c r="BJ88" s="185">
        <v>45006</v>
      </c>
      <c r="BK88" s="196">
        <v>2023</v>
      </c>
      <c r="BL88" s="197">
        <v>20000</v>
      </c>
      <c r="BM88" s="112"/>
      <c r="BN88" s="220">
        <f t="shared" si="6"/>
        <v>0</v>
      </c>
      <c r="BO88" s="112"/>
      <c r="BP88" s="112"/>
      <c r="BQ88" s="112"/>
      <c r="BR88" s="188"/>
      <c r="BS88" s="112"/>
    </row>
    <row r="89" s="55" customFormat="1" ht="25.5" hidden="1" spans="1:71">
      <c r="A89" s="91" t="s">
        <v>480</v>
      </c>
      <c r="B89" s="112" t="s">
        <v>191</v>
      </c>
      <c r="C89" s="88">
        <f t="shared" si="12"/>
        <v>44934</v>
      </c>
      <c r="D89" s="189" t="s">
        <v>638</v>
      </c>
      <c r="E89" s="112" t="s">
        <v>639</v>
      </c>
      <c r="F89" s="112" t="s">
        <v>576</v>
      </c>
      <c r="G89" s="112" t="s">
        <v>640</v>
      </c>
      <c r="H89" s="112" t="str">
        <f t="shared" si="11"/>
        <v>Foshan Guangmao Ceramic Magnetic Co., Ltd</v>
      </c>
      <c r="I89" s="112" t="s">
        <v>576</v>
      </c>
      <c r="J89" s="196" t="s">
        <v>489</v>
      </c>
      <c r="K89" s="196" t="s">
        <v>579</v>
      </c>
      <c r="L89" s="196"/>
      <c r="M89" s="196"/>
      <c r="N89" s="196"/>
      <c r="O89" s="112" t="s">
        <v>271</v>
      </c>
      <c r="P89" s="197">
        <v>800</v>
      </c>
      <c r="Q89" s="112" t="s">
        <v>623</v>
      </c>
      <c r="R89" s="112"/>
      <c r="S89" s="112"/>
      <c r="T89" s="112"/>
      <c r="U89" s="112" t="s">
        <v>580</v>
      </c>
      <c r="V89" s="112" t="s">
        <v>581</v>
      </c>
      <c r="W89" s="112"/>
      <c r="X89" s="112"/>
      <c r="Y89" s="112"/>
      <c r="Z89" s="112"/>
      <c r="AA89" s="112" t="s">
        <v>582</v>
      </c>
      <c r="AB89" s="112" t="str">
        <f t="shared" si="7"/>
        <v>刘方权</v>
      </c>
      <c r="AC89" s="112"/>
      <c r="AD89" s="147" t="s">
        <v>293</v>
      </c>
      <c r="AE89" s="147" t="s">
        <v>113</v>
      </c>
      <c r="AF89" s="112" t="s">
        <v>584</v>
      </c>
      <c r="AG89" s="112" t="s">
        <v>585</v>
      </c>
      <c r="AH89" s="112" t="s">
        <v>586</v>
      </c>
      <c r="AI89" s="133" t="s">
        <v>507</v>
      </c>
      <c r="AJ89" s="112" t="s">
        <v>587</v>
      </c>
      <c r="AK89" s="112"/>
      <c r="AL89" s="112"/>
      <c r="AM89" s="112"/>
      <c r="AN89" s="112"/>
      <c r="AO89" s="147" t="s">
        <v>167</v>
      </c>
      <c r="AP89" s="147" t="s">
        <v>230</v>
      </c>
      <c r="AQ89" s="112" t="s">
        <v>588</v>
      </c>
      <c r="AR89" s="112"/>
      <c r="AS89" s="112"/>
      <c r="AT89" s="197">
        <f t="shared" si="8"/>
        <v>14150.9433962264</v>
      </c>
      <c r="AU89" s="197">
        <f t="shared" si="9"/>
        <v>15000</v>
      </c>
      <c r="AV89" s="166"/>
      <c r="AW89" s="197"/>
      <c r="AX89" s="213">
        <v>44934</v>
      </c>
      <c r="AY89" s="165"/>
      <c r="AZ89" s="197">
        <f t="shared" si="10"/>
        <v>14150.9433962264</v>
      </c>
      <c r="BA89" s="197"/>
      <c r="BB89" s="197">
        <f>BL89</f>
        <v>15000</v>
      </c>
      <c r="BC89" s="166" t="s">
        <v>579</v>
      </c>
      <c r="BD89" s="166"/>
      <c r="BE89" s="166"/>
      <c r="BF89" s="112"/>
      <c r="BG89" s="197"/>
      <c r="BH89" s="196">
        <v>2023</v>
      </c>
      <c r="BI89" s="185"/>
      <c r="BJ89" s="185">
        <v>44974</v>
      </c>
      <c r="BK89" s="196">
        <v>2023</v>
      </c>
      <c r="BL89" s="197">
        <v>15000</v>
      </c>
      <c r="BM89" s="112"/>
      <c r="BN89" s="220">
        <f t="shared" si="6"/>
        <v>0</v>
      </c>
      <c r="BO89" s="112"/>
      <c r="BP89" s="112"/>
      <c r="BQ89" s="112"/>
      <c r="BR89" s="188"/>
      <c r="BS89" s="112"/>
    </row>
    <row r="90" s="55" customFormat="1" ht="25.5" hidden="1" spans="1:71">
      <c r="A90" s="91" t="s">
        <v>480</v>
      </c>
      <c r="B90" s="112" t="s">
        <v>191</v>
      </c>
      <c r="C90" s="88">
        <f t="shared" si="12"/>
        <v>44907</v>
      </c>
      <c r="D90" s="189" t="s">
        <v>641</v>
      </c>
      <c r="E90" s="112" t="s">
        <v>642</v>
      </c>
      <c r="F90" s="112" t="s">
        <v>576</v>
      </c>
      <c r="G90" s="112" t="s">
        <v>643</v>
      </c>
      <c r="H90" s="112" t="str">
        <f t="shared" si="11"/>
        <v>Foshan Yilang Commercial Co., Ltd</v>
      </c>
      <c r="I90" s="112" t="s">
        <v>576</v>
      </c>
      <c r="J90" s="196" t="s">
        <v>489</v>
      </c>
      <c r="K90" s="196" t="s">
        <v>579</v>
      </c>
      <c r="L90" s="196"/>
      <c r="M90" s="196"/>
      <c r="N90" s="196"/>
      <c r="O90" s="112" t="s">
        <v>271</v>
      </c>
      <c r="P90" s="197">
        <v>125222</v>
      </c>
      <c r="Q90" s="112" t="s">
        <v>644</v>
      </c>
      <c r="R90" s="112"/>
      <c r="S90" s="112"/>
      <c r="T90" s="112"/>
      <c r="U90" s="112" t="s">
        <v>580</v>
      </c>
      <c r="V90" s="112" t="s">
        <v>581</v>
      </c>
      <c r="W90" s="112"/>
      <c r="X90" s="112"/>
      <c r="Y90" s="112"/>
      <c r="Z90" s="112"/>
      <c r="AA90" s="112" t="s">
        <v>582</v>
      </c>
      <c r="AB90" s="112" t="str">
        <f t="shared" si="7"/>
        <v>刘方权</v>
      </c>
      <c r="AC90" s="112"/>
      <c r="AD90" s="147" t="s">
        <v>293</v>
      </c>
      <c r="AE90" s="147" t="s">
        <v>113</v>
      </c>
      <c r="AF90" s="112" t="s">
        <v>584</v>
      </c>
      <c r="AG90" s="112" t="s">
        <v>585</v>
      </c>
      <c r="AH90" s="112" t="s">
        <v>586</v>
      </c>
      <c r="AI90" s="133" t="s">
        <v>507</v>
      </c>
      <c r="AJ90" s="112" t="s">
        <v>587</v>
      </c>
      <c r="AK90" s="112"/>
      <c r="AL90" s="112"/>
      <c r="AM90" s="112"/>
      <c r="AN90" s="112"/>
      <c r="AO90" s="147" t="s">
        <v>167</v>
      </c>
      <c r="AP90" s="147" t="s">
        <v>230</v>
      </c>
      <c r="AQ90" s="112" t="s">
        <v>588</v>
      </c>
      <c r="AR90" s="112"/>
      <c r="AS90" s="112"/>
      <c r="AT90" s="197">
        <f t="shared" si="8"/>
        <v>43396.2264150943</v>
      </c>
      <c r="AU90" s="197">
        <f t="shared" si="9"/>
        <v>46000</v>
      </c>
      <c r="AV90" s="166"/>
      <c r="AW90" s="197"/>
      <c r="AX90" s="213">
        <v>44907</v>
      </c>
      <c r="AY90" s="165"/>
      <c r="AZ90" s="197">
        <f t="shared" si="10"/>
        <v>43396.2264150943</v>
      </c>
      <c r="BA90" s="197"/>
      <c r="BB90" s="197">
        <v>46000</v>
      </c>
      <c r="BC90" s="166" t="s">
        <v>579</v>
      </c>
      <c r="BD90" s="166"/>
      <c r="BE90" s="166"/>
      <c r="BF90" s="112"/>
      <c r="BG90" s="197"/>
      <c r="BH90" s="196">
        <v>2023</v>
      </c>
      <c r="BI90" s="185"/>
      <c r="BJ90" s="185">
        <v>44995</v>
      </c>
      <c r="BK90" s="196">
        <v>2023</v>
      </c>
      <c r="BL90" s="197">
        <v>46000</v>
      </c>
      <c r="BM90" s="112"/>
      <c r="BN90" s="220">
        <f t="shared" si="6"/>
        <v>0</v>
      </c>
      <c r="BO90" s="112"/>
      <c r="BP90" s="112"/>
      <c r="BQ90" s="112"/>
      <c r="BR90" s="188"/>
      <c r="BS90" s="112"/>
    </row>
    <row r="91" s="55" customFormat="1" ht="38.25" hidden="1" spans="1:71">
      <c r="A91" s="91" t="s">
        <v>480</v>
      </c>
      <c r="B91" s="112" t="s">
        <v>191</v>
      </c>
      <c r="C91" s="88">
        <f t="shared" si="12"/>
        <v>44907</v>
      </c>
      <c r="D91" s="189" t="s">
        <v>645</v>
      </c>
      <c r="E91" s="112" t="s">
        <v>646</v>
      </c>
      <c r="F91" s="112" t="s">
        <v>576</v>
      </c>
      <c r="G91" s="112" t="s">
        <v>647</v>
      </c>
      <c r="H91" s="112" t="str">
        <f t="shared" si="11"/>
        <v>Foshan Feilong Cui'aole Commercial Real Estate Co., Ltd</v>
      </c>
      <c r="I91" s="112" t="s">
        <v>576</v>
      </c>
      <c r="J91" s="196" t="s">
        <v>489</v>
      </c>
      <c r="K91" s="196" t="s">
        <v>579</v>
      </c>
      <c r="L91" s="196"/>
      <c r="M91" s="196"/>
      <c r="N91" s="196"/>
      <c r="O91" s="112" t="s">
        <v>269</v>
      </c>
      <c r="P91" s="198">
        <v>8012.65</v>
      </c>
      <c r="Q91" s="204" t="s">
        <v>637</v>
      </c>
      <c r="R91" s="112"/>
      <c r="S91" s="112"/>
      <c r="T91" s="112"/>
      <c r="U91" s="112" t="s">
        <v>580</v>
      </c>
      <c r="V91" s="112" t="s">
        <v>581</v>
      </c>
      <c r="W91" s="112"/>
      <c r="X91" s="112"/>
      <c r="Y91" s="112"/>
      <c r="Z91" s="112"/>
      <c r="AA91" s="112" t="s">
        <v>582</v>
      </c>
      <c r="AB91" s="112" t="str">
        <f t="shared" si="7"/>
        <v>刘方权</v>
      </c>
      <c r="AC91" s="112"/>
      <c r="AD91" s="147" t="s">
        <v>293</v>
      </c>
      <c r="AE91" s="147" t="s">
        <v>121</v>
      </c>
      <c r="AF91" s="112" t="s">
        <v>584</v>
      </c>
      <c r="AG91" s="112" t="s">
        <v>585</v>
      </c>
      <c r="AH91" s="112" t="s">
        <v>586</v>
      </c>
      <c r="AI91" s="133" t="s">
        <v>507</v>
      </c>
      <c r="AJ91" s="112" t="s">
        <v>587</v>
      </c>
      <c r="AK91" s="112"/>
      <c r="AL91" s="112"/>
      <c r="AM91" s="112"/>
      <c r="AN91" s="112"/>
      <c r="AO91" s="147" t="s">
        <v>167</v>
      </c>
      <c r="AP91" s="147" t="s">
        <v>230</v>
      </c>
      <c r="AQ91" s="112" t="s">
        <v>588</v>
      </c>
      <c r="AR91" s="112"/>
      <c r="AS91" s="112"/>
      <c r="AT91" s="197">
        <f t="shared" si="8"/>
        <v>16981.1320754717</v>
      </c>
      <c r="AU91" s="197">
        <f t="shared" si="9"/>
        <v>18000</v>
      </c>
      <c r="AV91" s="166"/>
      <c r="AW91" s="197"/>
      <c r="AX91" s="213">
        <v>44907</v>
      </c>
      <c r="AY91" s="165"/>
      <c r="AZ91" s="197">
        <f t="shared" si="10"/>
        <v>16981.1320754717</v>
      </c>
      <c r="BA91" s="197"/>
      <c r="BB91" s="197">
        <v>18000</v>
      </c>
      <c r="BC91" s="166" t="s">
        <v>579</v>
      </c>
      <c r="BD91" s="166"/>
      <c r="BE91" s="166"/>
      <c r="BF91" s="112"/>
      <c r="BG91" s="197"/>
      <c r="BH91" s="196">
        <v>2023</v>
      </c>
      <c r="BI91" s="185"/>
      <c r="BJ91" s="185">
        <v>44995</v>
      </c>
      <c r="BK91" s="196">
        <v>2023</v>
      </c>
      <c r="BL91" s="197">
        <v>18000</v>
      </c>
      <c r="BM91" s="112"/>
      <c r="BN91" s="220">
        <f t="shared" si="6"/>
        <v>0</v>
      </c>
      <c r="BO91" s="112"/>
      <c r="BP91" s="112"/>
      <c r="BQ91" s="112"/>
      <c r="BR91" s="188"/>
      <c r="BS91" s="112"/>
    </row>
    <row r="92" s="55" customFormat="1" ht="25.5" hidden="1" spans="1:71">
      <c r="A92" s="91" t="s">
        <v>480</v>
      </c>
      <c r="B92" s="112" t="s">
        <v>191</v>
      </c>
      <c r="C92" s="88">
        <f t="shared" si="12"/>
        <v>44998</v>
      </c>
      <c r="D92" s="189" t="s">
        <v>648</v>
      </c>
      <c r="E92" s="112" t="s">
        <v>649</v>
      </c>
      <c r="F92" s="112" t="s">
        <v>576</v>
      </c>
      <c r="G92" s="112" t="s">
        <v>650</v>
      </c>
      <c r="H92" s="112" t="str">
        <f t="shared" si="11"/>
        <v>Guangdong Esquel Textile Co., Ltd.</v>
      </c>
      <c r="I92" s="112" t="s">
        <v>576</v>
      </c>
      <c r="J92" s="196" t="s">
        <v>578</v>
      </c>
      <c r="K92" s="196" t="s">
        <v>579</v>
      </c>
      <c r="L92" s="196"/>
      <c r="M92" s="196"/>
      <c r="N92" s="196"/>
      <c r="O92" s="112" t="s">
        <v>276</v>
      </c>
      <c r="P92" s="197">
        <v>404484.99</v>
      </c>
      <c r="Q92" s="112" t="s">
        <v>644</v>
      </c>
      <c r="R92" s="112"/>
      <c r="S92" s="112"/>
      <c r="T92" s="112"/>
      <c r="U92" s="112" t="s">
        <v>580</v>
      </c>
      <c r="V92" s="112" t="s">
        <v>581</v>
      </c>
      <c r="W92" s="112"/>
      <c r="X92" s="112"/>
      <c r="Y92" s="112"/>
      <c r="Z92" s="112"/>
      <c r="AA92" s="112" t="s">
        <v>582</v>
      </c>
      <c r="AB92" s="112" t="str">
        <f t="shared" si="7"/>
        <v>刘方权</v>
      </c>
      <c r="AC92" s="112"/>
      <c r="AD92" s="147" t="s">
        <v>293</v>
      </c>
      <c r="AE92" s="147" t="s">
        <v>113</v>
      </c>
      <c r="AF92" s="112" t="s">
        <v>584</v>
      </c>
      <c r="AG92" s="112" t="s">
        <v>585</v>
      </c>
      <c r="AH92" s="112" t="s">
        <v>586</v>
      </c>
      <c r="AI92" s="133" t="s">
        <v>507</v>
      </c>
      <c r="AJ92" s="112" t="s">
        <v>587</v>
      </c>
      <c r="AK92" s="112"/>
      <c r="AL92" s="112"/>
      <c r="AM92" s="112"/>
      <c r="AN92" s="112"/>
      <c r="AO92" s="147" t="s">
        <v>167</v>
      </c>
      <c r="AP92" s="147" t="s">
        <v>230</v>
      </c>
      <c r="AQ92" s="112" t="s">
        <v>588</v>
      </c>
      <c r="AR92" s="112"/>
      <c r="AS92" s="112"/>
      <c r="AT92" s="197">
        <f t="shared" si="8"/>
        <v>283018.867924528</v>
      </c>
      <c r="AU92" s="197">
        <f t="shared" si="9"/>
        <v>300000</v>
      </c>
      <c r="AV92" s="166"/>
      <c r="AW92" s="197"/>
      <c r="AX92" s="213">
        <v>44998</v>
      </c>
      <c r="AY92" s="165"/>
      <c r="AZ92" s="197">
        <f t="shared" si="10"/>
        <v>283018.867924528</v>
      </c>
      <c r="BA92" s="197"/>
      <c r="BB92" s="197">
        <v>300000</v>
      </c>
      <c r="BC92" s="166" t="s">
        <v>579</v>
      </c>
      <c r="BD92" s="166"/>
      <c r="BE92" s="166"/>
      <c r="BF92" s="112"/>
      <c r="BG92" s="197"/>
      <c r="BH92" s="196">
        <v>2023</v>
      </c>
      <c r="BI92" s="185"/>
      <c r="BJ92" s="185">
        <v>45034</v>
      </c>
      <c r="BK92" s="196">
        <v>2023</v>
      </c>
      <c r="BL92" s="197">
        <v>300000</v>
      </c>
      <c r="BM92" s="112"/>
      <c r="BN92" s="220">
        <f t="shared" si="6"/>
        <v>0</v>
      </c>
      <c r="BO92" s="112"/>
      <c r="BP92" s="112"/>
      <c r="BQ92" s="112"/>
      <c r="BR92" s="188"/>
      <c r="BS92" s="112"/>
    </row>
    <row r="93" s="55" customFormat="1" ht="25.5" hidden="1" spans="1:71">
      <c r="A93" s="91" t="s">
        <v>480</v>
      </c>
      <c r="B93" s="112" t="s">
        <v>191</v>
      </c>
      <c r="C93" s="88">
        <f t="shared" si="12"/>
        <v>44963</v>
      </c>
      <c r="D93" s="189" t="s">
        <v>651</v>
      </c>
      <c r="E93" s="112" t="s">
        <v>652</v>
      </c>
      <c r="F93" s="112" t="s">
        <v>576</v>
      </c>
      <c r="G93" s="112" t="s">
        <v>653</v>
      </c>
      <c r="H93" s="112" t="str">
        <f t="shared" si="11"/>
        <v>Foshan Huifu Chemical Co.,Ltd.</v>
      </c>
      <c r="I93" s="112" t="s">
        <v>576</v>
      </c>
      <c r="J93" s="196" t="s">
        <v>578</v>
      </c>
      <c r="K93" s="196" t="s">
        <v>579</v>
      </c>
      <c r="L93" s="196"/>
      <c r="M93" s="196"/>
      <c r="N93" s="196"/>
      <c r="O93" s="112" t="s">
        <v>248</v>
      </c>
      <c r="P93" s="197">
        <v>56020</v>
      </c>
      <c r="Q93" s="112" t="s">
        <v>654</v>
      </c>
      <c r="R93" s="112"/>
      <c r="S93" s="112"/>
      <c r="T93" s="112"/>
      <c r="U93" s="112" t="s">
        <v>580</v>
      </c>
      <c r="V93" s="112" t="s">
        <v>581</v>
      </c>
      <c r="W93" s="112"/>
      <c r="X93" s="112"/>
      <c r="Y93" s="112"/>
      <c r="Z93" s="112"/>
      <c r="AA93" s="112" t="s">
        <v>582</v>
      </c>
      <c r="AB93" s="112" t="str">
        <f t="shared" si="7"/>
        <v>刘方权</v>
      </c>
      <c r="AC93" s="112"/>
      <c r="AD93" s="147" t="s">
        <v>293</v>
      </c>
      <c r="AE93" s="147" t="s">
        <v>113</v>
      </c>
      <c r="AF93" s="112" t="s">
        <v>584</v>
      </c>
      <c r="AG93" s="112" t="s">
        <v>585</v>
      </c>
      <c r="AH93" s="112" t="s">
        <v>586</v>
      </c>
      <c r="AI93" s="133" t="s">
        <v>507</v>
      </c>
      <c r="AJ93" s="112" t="s">
        <v>587</v>
      </c>
      <c r="AK93" s="112"/>
      <c r="AL93" s="112"/>
      <c r="AM93" s="112"/>
      <c r="AN93" s="112"/>
      <c r="AO93" s="147" t="s">
        <v>167</v>
      </c>
      <c r="AP93" s="147" t="s">
        <v>230</v>
      </c>
      <c r="AQ93" s="112" t="s">
        <v>588</v>
      </c>
      <c r="AR93" s="112"/>
      <c r="AS93" s="112"/>
      <c r="AT93" s="197">
        <f t="shared" si="8"/>
        <v>28301.8867924528</v>
      </c>
      <c r="AU93" s="197">
        <f t="shared" si="9"/>
        <v>30000</v>
      </c>
      <c r="AV93" s="166"/>
      <c r="AW93" s="197"/>
      <c r="AX93" s="213">
        <v>44963</v>
      </c>
      <c r="AY93" s="165"/>
      <c r="AZ93" s="197">
        <f t="shared" si="10"/>
        <v>28301.8867924528</v>
      </c>
      <c r="BA93" s="197"/>
      <c r="BB93" s="197">
        <v>30000</v>
      </c>
      <c r="BC93" s="166" t="s">
        <v>579</v>
      </c>
      <c r="BD93" s="166"/>
      <c r="BE93" s="166"/>
      <c r="BF93" s="112"/>
      <c r="BG93" s="197"/>
      <c r="BH93" s="196">
        <v>2023</v>
      </c>
      <c r="BI93" s="185"/>
      <c r="BJ93" s="185">
        <v>44995</v>
      </c>
      <c r="BK93" s="196">
        <v>2023</v>
      </c>
      <c r="BL93" s="197">
        <v>30000</v>
      </c>
      <c r="BM93" s="112"/>
      <c r="BN93" s="220">
        <f t="shared" si="6"/>
        <v>0</v>
      </c>
      <c r="BO93" s="112"/>
      <c r="BP93" s="112"/>
      <c r="BQ93" s="112"/>
      <c r="BR93" s="188"/>
      <c r="BS93" s="112"/>
    </row>
    <row r="94" s="55" customFormat="1" ht="38.25" hidden="1" spans="1:71">
      <c r="A94" s="91" t="s">
        <v>480</v>
      </c>
      <c r="B94" s="112" t="s">
        <v>191</v>
      </c>
      <c r="C94" s="88">
        <f t="shared" si="12"/>
        <v>44998</v>
      </c>
      <c r="D94" s="189" t="s">
        <v>655</v>
      </c>
      <c r="E94" s="112" t="s">
        <v>656</v>
      </c>
      <c r="F94" s="112" t="s">
        <v>576</v>
      </c>
      <c r="G94" s="112" t="s">
        <v>657</v>
      </c>
      <c r="H94" s="112" t="str">
        <f t="shared" si="11"/>
        <v>Guangdong Shirushi Textile Technology Co., Ltd</v>
      </c>
      <c r="I94" s="112" t="s">
        <v>576</v>
      </c>
      <c r="J94" s="196" t="s">
        <v>578</v>
      </c>
      <c r="K94" s="196" t="s">
        <v>579</v>
      </c>
      <c r="L94" s="196"/>
      <c r="M94" s="196"/>
      <c r="N94" s="196"/>
      <c r="O94" s="112" t="s">
        <v>276</v>
      </c>
      <c r="P94" s="197">
        <v>441.24</v>
      </c>
      <c r="Q94" s="112" t="s">
        <v>565</v>
      </c>
      <c r="R94" s="112"/>
      <c r="S94" s="112"/>
      <c r="T94" s="112"/>
      <c r="U94" s="112" t="s">
        <v>580</v>
      </c>
      <c r="V94" s="112" t="s">
        <v>581</v>
      </c>
      <c r="W94" s="112"/>
      <c r="X94" s="112"/>
      <c r="Y94" s="112"/>
      <c r="Z94" s="112"/>
      <c r="AA94" s="112" t="s">
        <v>582</v>
      </c>
      <c r="AB94" s="112" t="str">
        <f t="shared" si="7"/>
        <v>刘方权</v>
      </c>
      <c r="AC94" s="112"/>
      <c r="AD94" s="147" t="s">
        <v>293</v>
      </c>
      <c r="AE94" s="147" t="s">
        <v>121</v>
      </c>
      <c r="AF94" s="112" t="s">
        <v>584</v>
      </c>
      <c r="AG94" s="112" t="s">
        <v>585</v>
      </c>
      <c r="AH94" s="112" t="s">
        <v>586</v>
      </c>
      <c r="AI94" s="133" t="s">
        <v>507</v>
      </c>
      <c r="AJ94" s="112" t="s">
        <v>587</v>
      </c>
      <c r="AK94" s="112"/>
      <c r="AL94" s="112"/>
      <c r="AM94" s="112"/>
      <c r="AN94" s="112"/>
      <c r="AO94" s="147" t="s">
        <v>167</v>
      </c>
      <c r="AP94" s="147" t="s">
        <v>230</v>
      </c>
      <c r="AQ94" s="112" t="s">
        <v>588</v>
      </c>
      <c r="AR94" s="112"/>
      <c r="AS94" s="112"/>
      <c r="AT94" s="197">
        <f t="shared" si="8"/>
        <v>9433.96226415094</v>
      </c>
      <c r="AU94" s="197">
        <f t="shared" si="9"/>
        <v>10000</v>
      </c>
      <c r="AV94" s="166"/>
      <c r="AW94" s="197"/>
      <c r="AX94" s="213">
        <v>44998</v>
      </c>
      <c r="AY94" s="165"/>
      <c r="AZ94" s="197">
        <f t="shared" si="10"/>
        <v>9433.96226415094</v>
      </c>
      <c r="BA94" s="197"/>
      <c r="BB94" s="197">
        <v>10000</v>
      </c>
      <c r="BC94" s="166" t="s">
        <v>579</v>
      </c>
      <c r="BD94" s="166"/>
      <c r="BE94" s="166"/>
      <c r="BF94" s="112"/>
      <c r="BG94" s="197"/>
      <c r="BH94" s="196">
        <v>2023</v>
      </c>
      <c r="BI94" s="185"/>
      <c r="BJ94" s="185">
        <v>45034</v>
      </c>
      <c r="BK94" s="196">
        <v>2023</v>
      </c>
      <c r="BL94" s="197">
        <v>10000</v>
      </c>
      <c r="BM94" s="112"/>
      <c r="BN94" s="220">
        <f t="shared" si="6"/>
        <v>0</v>
      </c>
      <c r="BO94" s="112"/>
      <c r="BP94" s="112"/>
      <c r="BQ94" s="112"/>
      <c r="BR94" s="188"/>
      <c r="BS94" s="112"/>
    </row>
    <row r="95" s="55" customFormat="1" ht="25.5" hidden="1" spans="1:71">
      <c r="A95" s="91" t="s">
        <v>480</v>
      </c>
      <c r="B95" s="112" t="s">
        <v>191</v>
      </c>
      <c r="C95" s="88">
        <f t="shared" si="12"/>
        <v>44998</v>
      </c>
      <c r="D95" s="189" t="s">
        <v>658</v>
      </c>
      <c r="E95" s="112" t="s">
        <v>659</v>
      </c>
      <c r="F95" s="112" t="s">
        <v>576</v>
      </c>
      <c r="G95" s="112" t="s">
        <v>660</v>
      </c>
      <c r="H95" s="112" t="str">
        <f t="shared" si="11"/>
        <v>Guangdong Yipai Textile Technology Co., Ltd</v>
      </c>
      <c r="I95" s="112" t="s">
        <v>576</v>
      </c>
      <c r="J95" s="196" t="s">
        <v>578</v>
      </c>
      <c r="K95" s="196" t="s">
        <v>579</v>
      </c>
      <c r="L95" s="196"/>
      <c r="M95" s="196"/>
      <c r="N95" s="196"/>
      <c r="O95" s="112" t="s">
        <v>276</v>
      </c>
      <c r="P95" s="197">
        <v>122.59</v>
      </c>
      <c r="Q95" s="112" t="s">
        <v>565</v>
      </c>
      <c r="R95" s="112"/>
      <c r="S95" s="112"/>
      <c r="T95" s="112"/>
      <c r="U95" s="112" t="s">
        <v>580</v>
      </c>
      <c r="V95" s="112" t="s">
        <v>581</v>
      </c>
      <c r="W95" s="112"/>
      <c r="X95" s="112"/>
      <c r="Y95" s="112"/>
      <c r="Z95" s="112"/>
      <c r="AA95" s="112" t="s">
        <v>582</v>
      </c>
      <c r="AB95" s="112" t="str">
        <f t="shared" si="7"/>
        <v>刘方权</v>
      </c>
      <c r="AC95" s="112"/>
      <c r="AD95" s="147" t="s">
        <v>293</v>
      </c>
      <c r="AE95" s="147" t="s">
        <v>121</v>
      </c>
      <c r="AF95" s="112" t="s">
        <v>584</v>
      </c>
      <c r="AG95" s="112" t="s">
        <v>585</v>
      </c>
      <c r="AH95" s="112" t="s">
        <v>586</v>
      </c>
      <c r="AI95" s="133" t="s">
        <v>507</v>
      </c>
      <c r="AJ95" s="112" t="s">
        <v>587</v>
      </c>
      <c r="AK95" s="112"/>
      <c r="AL95" s="112"/>
      <c r="AM95" s="112"/>
      <c r="AN95" s="112"/>
      <c r="AO95" s="147" t="s">
        <v>167</v>
      </c>
      <c r="AP95" s="147" t="s">
        <v>230</v>
      </c>
      <c r="AQ95" s="112" t="s">
        <v>588</v>
      </c>
      <c r="AR95" s="112"/>
      <c r="AS95" s="112"/>
      <c r="AT95" s="197">
        <f t="shared" si="8"/>
        <v>9433.96226415094</v>
      </c>
      <c r="AU95" s="197">
        <f t="shared" si="9"/>
        <v>10000</v>
      </c>
      <c r="AV95" s="166"/>
      <c r="AW95" s="197"/>
      <c r="AX95" s="213">
        <v>44998</v>
      </c>
      <c r="AY95" s="165"/>
      <c r="AZ95" s="197">
        <f t="shared" si="10"/>
        <v>9433.96226415094</v>
      </c>
      <c r="BA95" s="197"/>
      <c r="BB95" s="197">
        <v>10000</v>
      </c>
      <c r="BC95" s="166" t="s">
        <v>579</v>
      </c>
      <c r="BD95" s="166"/>
      <c r="BE95" s="166"/>
      <c r="BF95" s="112"/>
      <c r="BG95" s="197"/>
      <c r="BH95" s="196">
        <v>2023</v>
      </c>
      <c r="BI95" s="185"/>
      <c r="BJ95" s="185">
        <v>45034</v>
      </c>
      <c r="BK95" s="196">
        <v>2023</v>
      </c>
      <c r="BL95" s="197">
        <v>10000</v>
      </c>
      <c r="BM95" s="112"/>
      <c r="BN95" s="220">
        <f t="shared" si="6"/>
        <v>0</v>
      </c>
      <c r="BO95" s="112"/>
      <c r="BP95" s="112"/>
      <c r="BQ95" s="112"/>
      <c r="BR95" s="188"/>
      <c r="BS95" s="112"/>
    </row>
    <row r="96" s="55" customFormat="1" ht="38.25" hidden="1" spans="1:71">
      <c r="A96" s="91" t="s">
        <v>480</v>
      </c>
      <c r="B96" s="112" t="s">
        <v>191</v>
      </c>
      <c r="C96" s="88">
        <f t="shared" si="12"/>
        <v>44979</v>
      </c>
      <c r="D96" s="189" t="s">
        <v>661</v>
      </c>
      <c r="E96" s="112" t="s">
        <v>662</v>
      </c>
      <c r="F96" s="112" t="s">
        <v>576</v>
      </c>
      <c r="G96" s="112" t="s">
        <v>663</v>
      </c>
      <c r="H96" s="112" t="str">
        <f t="shared" si="11"/>
        <v>Gamma Sanitary Disinfection Products (Foshan) Co., Ltd</v>
      </c>
      <c r="I96" s="112" t="s">
        <v>576</v>
      </c>
      <c r="J96" s="196" t="s">
        <v>579</v>
      </c>
      <c r="K96" s="196" t="s">
        <v>579</v>
      </c>
      <c r="L96" s="196"/>
      <c r="M96" s="196"/>
      <c r="N96" s="196"/>
      <c r="O96" s="112" t="s">
        <v>271</v>
      </c>
      <c r="P96" s="197">
        <v>4891.69</v>
      </c>
      <c r="Q96" s="112" t="s">
        <v>470</v>
      </c>
      <c r="R96" s="112"/>
      <c r="S96" s="112"/>
      <c r="T96" s="112"/>
      <c r="U96" s="112" t="s">
        <v>580</v>
      </c>
      <c r="V96" s="112" t="s">
        <v>581</v>
      </c>
      <c r="W96" s="112"/>
      <c r="X96" s="112"/>
      <c r="Y96" s="112"/>
      <c r="Z96" s="112"/>
      <c r="AA96" s="112" t="s">
        <v>582</v>
      </c>
      <c r="AB96" s="112" t="str">
        <f t="shared" si="7"/>
        <v>刘方权</v>
      </c>
      <c r="AC96" s="112"/>
      <c r="AD96" s="147" t="s">
        <v>293</v>
      </c>
      <c r="AE96" s="147" t="s">
        <v>113</v>
      </c>
      <c r="AF96" s="112" t="s">
        <v>584</v>
      </c>
      <c r="AG96" s="112" t="s">
        <v>585</v>
      </c>
      <c r="AH96" s="112" t="s">
        <v>586</v>
      </c>
      <c r="AI96" s="133" t="s">
        <v>507</v>
      </c>
      <c r="AJ96" s="112" t="s">
        <v>587</v>
      </c>
      <c r="AK96" s="112"/>
      <c r="AL96" s="112"/>
      <c r="AM96" s="112"/>
      <c r="AN96" s="112"/>
      <c r="AO96" s="147" t="s">
        <v>167</v>
      </c>
      <c r="AP96" s="147" t="s">
        <v>230</v>
      </c>
      <c r="AQ96" s="112" t="s">
        <v>588</v>
      </c>
      <c r="AR96" s="112"/>
      <c r="AS96" s="112"/>
      <c r="AT96" s="197">
        <f t="shared" si="8"/>
        <v>20754.7169811321</v>
      </c>
      <c r="AU96" s="197">
        <f t="shared" si="9"/>
        <v>22000</v>
      </c>
      <c r="AV96" s="166"/>
      <c r="AW96" s="197"/>
      <c r="AX96" s="213">
        <v>44979</v>
      </c>
      <c r="AY96" s="165"/>
      <c r="AZ96" s="197">
        <f t="shared" si="10"/>
        <v>20754.7169811321</v>
      </c>
      <c r="BA96" s="197"/>
      <c r="BB96" s="197">
        <v>22000</v>
      </c>
      <c r="BC96" s="166" t="s">
        <v>579</v>
      </c>
      <c r="BD96" s="166"/>
      <c r="BE96" s="166"/>
      <c r="BF96" s="112"/>
      <c r="BG96" s="197"/>
      <c r="BH96" s="196">
        <v>2023</v>
      </c>
      <c r="BI96" s="185"/>
      <c r="BJ96" s="185">
        <v>44995</v>
      </c>
      <c r="BK96" s="196">
        <v>2023</v>
      </c>
      <c r="BL96" s="197">
        <v>22000</v>
      </c>
      <c r="BM96" s="112"/>
      <c r="BN96" s="220">
        <f t="shared" si="6"/>
        <v>0</v>
      </c>
      <c r="BO96" s="112"/>
      <c r="BP96" s="112"/>
      <c r="BQ96" s="112"/>
      <c r="BR96" s="188"/>
      <c r="BS96" s="112"/>
    </row>
    <row r="97" s="55" customFormat="1" ht="25.5" hidden="1" spans="1:71">
      <c r="A97" s="91" t="s">
        <v>480</v>
      </c>
      <c r="B97" s="112" t="s">
        <v>191</v>
      </c>
      <c r="C97" s="88">
        <f t="shared" si="12"/>
        <v>45264</v>
      </c>
      <c r="D97" s="112" t="s">
        <v>607</v>
      </c>
      <c r="E97" s="112" t="s">
        <v>606</v>
      </c>
      <c r="F97" s="112" t="s">
        <v>576</v>
      </c>
      <c r="G97" s="112" t="s">
        <v>607</v>
      </c>
      <c r="H97" s="112" t="str">
        <f t="shared" ref="H97" si="13">E97</f>
        <v>Foshan Niro Ceramic Building Material Co.,Ltd.</v>
      </c>
      <c r="I97" s="112" t="s">
        <v>576</v>
      </c>
      <c r="J97" s="196" t="s">
        <v>578</v>
      </c>
      <c r="K97" s="196" t="s">
        <v>579</v>
      </c>
      <c r="L97" s="196"/>
      <c r="M97" s="196"/>
      <c r="N97" s="196"/>
      <c r="O97" s="112" t="s">
        <v>182</v>
      </c>
      <c r="P97" s="197">
        <v>14904.47</v>
      </c>
      <c r="Q97" s="112" t="s">
        <v>608</v>
      </c>
      <c r="R97" s="112"/>
      <c r="S97" s="112"/>
      <c r="T97" s="112"/>
      <c r="U97" s="112" t="s">
        <v>580</v>
      </c>
      <c r="V97" s="112" t="s">
        <v>581</v>
      </c>
      <c r="W97" s="112"/>
      <c r="X97" s="112"/>
      <c r="Y97" s="112"/>
      <c r="Z97" s="112"/>
      <c r="AA97" s="112" t="s">
        <v>582</v>
      </c>
      <c r="AB97" s="112" t="str">
        <f t="shared" ref="AB97" si="14">AQ97</f>
        <v>刘方权</v>
      </c>
      <c r="AC97" s="112"/>
      <c r="AD97" s="147" t="s">
        <v>293</v>
      </c>
      <c r="AE97" s="147" t="s">
        <v>113</v>
      </c>
      <c r="AF97" s="112" t="s">
        <v>584</v>
      </c>
      <c r="AG97" s="112" t="s">
        <v>585</v>
      </c>
      <c r="AH97" s="112" t="s">
        <v>664</v>
      </c>
      <c r="AI97" s="133" t="s">
        <v>507</v>
      </c>
      <c r="AJ97" s="112" t="s">
        <v>587</v>
      </c>
      <c r="AK97" s="112"/>
      <c r="AL97" s="112"/>
      <c r="AM97" s="112"/>
      <c r="AN97" s="112"/>
      <c r="AO97" s="147" t="s">
        <v>167</v>
      </c>
      <c r="AP97" s="147" t="s">
        <v>230</v>
      </c>
      <c r="AQ97" s="112" t="s">
        <v>588</v>
      </c>
      <c r="AR97" s="112"/>
      <c r="AS97" s="112"/>
      <c r="AT97" s="197">
        <f t="shared" ref="AT97" si="15">AU97/1.06</f>
        <v>103773.58490566</v>
      </c>
      <c r="AU97" s="197">
        <f t="shared" ref="AU97:AU98" si="16">BB97</f>
        <v>110000</v>
      </c>
      <c r="AV97" s="166"/>
      <c r="AW97" s="197"/>
      <c r="AX97" s="165">
        <v>45264</v>
      </c>
      <c r="AY97" s="165" t="s">
        <v>600</v>
      </c>
      <c r="AZ97" s="197">
        <f t="shared" ref="AZ97" si="17">BB97/1.06</f>
        <v>103773.58490566</v>
      </c>
      <c r="BA97" s="197"/>
      <c r="BB97" s="197">
        <v>110000</v>
      </c>
      <c r="BC97" s="166" t="s">
        <v>579</v>
      </c>
      <c r="BD97" s="166"/>
      <c r="BE97" s="166"/>
      <c r="BF97" s="112"/>
      <c r="BG97" s="197"/>
      <c r="BH97" s="196">
        <v>2024</v>
      </c>
      <c r="BI97" s="185"/>
      <c r="BJ97" s="185"/>
      <c r="BK97" s="196">
        <v>2024</v>
      </c>
      <c r="BL97" s="197">
        <v>110000</v>
      </c>
      <c r="BM97" s="112"/>
      <c r="BN97" s="220">
        <f t="shared" ref="BN97" si="18">BB97-BL97</f>
        <v>0</v>
      </c>
      <c r="BO97" s="112"/>
      <c r="BP97" s="112"/>
      <c r="BQ97" s="112"/>
      <c r="BR97" s="188"/>
      <c r="BS97" s="112" t="s">
        <v>665</v>
      </c>
    </row>
    <row r="98" s="55" customFormat="1" ht="25.5" hidden="1" spans="1:71">
      <c r="A98" s="91" t="s">
        <v>480</v>
      </c>
      <c r="B98" s="87" t="s">
        <v>170</v>
      </c>
      <c r="C98" s="88">
        <f t="shared" si="12"/>
        <v>45194</v>
      </c>
      <c r="D98" s="112" t="s">
        <v>666</v>
      </c>
      <c r="E98" s="90" t="s">
        <v>501</v>
      </c>
      <c r="F98" s="90" t="s">
        <v>450</v>
      </c>
      <c r="G98" s="90" t="s">
        <v>500</v>
      </c>
      <c r="H98" s="90" t="s">
        <v>501</v>
      </c>
      <c r="I98" s="90" t="s">
        <v>450</v>
      </c>
      <c r="J98" s="102" t="s">
        <v>409</v>
      </c>
      <c r="K98" s="103" t="s">
        <v>409</v>
      </c>
      <c r="L98" s="103"/>
      <c r="M98" s="103"/>
      <c r="N98" s="103"/>
      <c r="O98" s="90" t="s">
        <v>496</v>
      </c>
      <c r="P98" s="104">
        <v>95844</v>
      </c>
      <c r="Q98" s="90" t="s">
        <v>492</v>
      </c>
      <c r="R98" s="112"/>
      <c r="S98" s="112"/>
      <c r="T98" s="112"/>
      <c r="U98" s="90" t="s">
        <v>141</v>
      </c>
      <c r="V98" s="90" t="s">
        <v>471</v>
      </c>
      <c r="W98" s="90" t="s">
        <v>88</v>
      </c>
      <c r="X98" s="112"/>
      <c r="Y98" s="112"/>
      <c r="Z98" s="112"/>
      <c r="AA98" s="112"/>
      <c r="AB98" s="112"/>
      <c r="AC98" s="112"/>
      <c r="AD98" s="147" t="s">
        <v>667</v>
      </c>
      <c r="AE98" s="147" t="s">
        <v>583</v>
      </c>
      <c r="AF98" s="112" t="s">
        <v>584</v>
      </c>
      <c r="AG98" s="112" t="s">
        <v>668</v>
      </c>
      <c r="AH98" s="90" t="s">
        <v>669</v>
      </c>
      <c r="AI98" s="132" t="s">
        <v>145</v>
      </c>
      <c r="AJ98" s="90" t="s">
        <v>502</v>
      </c>
      <c r="AK98" s="112"/>
      <c r="AL98" s="112"/>
      <c r="AM98" s="112"/>
      <c r="AN98" s="112"/>
      <c r="AO98" s="87" t="s">
        <v>167</v>
      </c>
      <c r="AP98" s="147" t="s">
        <v>237</v>
      </c>
      <c r="AQ98" s="87" t="s">
        <v>488</v>
      </c>
      <c r="AR98" s="90" t="s">
        <v>488</v>
      </c>
      <c r="AS98" s="112"/>
      <c r="AT98" s="104">
        <f t="shared" ref="AT98:AT103" si="19">AU98/1.06</f>
        <v>215180</v>
      </c>
      <c r="AU98" s="104">
        <f t="shared" si="16"/>
        <v>228090.8</v>
      </c>
      <c r="AV98" s="166"/>
      <c r="AW98" s="197"/>
      <c r="AX98" s="165">
        <v>45194</v>
      </c>
      <c r="AY98" s="165"/>
      <c r="AZ98" s="104">
        <v>215180</v>
      </c>
      <c r="BA98" s="104"/>
      <c r="BB98" s="104">
        <f>AZ98*1.06</f>
        <v>228090.8</v>
      </c>
      <c r="BC98" s="166" t="s">
        <v>579</v>
      </c>
      <c r="BD98" s="166"/>
      <c r="BE98" s="166"/>
      <c r="BF98" s="112"/>
      <c r="BG98" s="197"/>
      <c r="BH98" s="196">
        <v>2024</v>
      </c>
      <c r="BI98" s="185"/>
      <c r="BJ98" s="185"/>
      <c r="BK98" s="196">
        <v>2024</v>
      </c>
      <c r="BL98" s="197">
        <f>AU98</f>
        <v>228090.8</v>
      </c>
      <c r="BM98" s="112"/>
      <c r="BN98" s="131">
        <f t="shared" ref="BN98:BN123" si="20">BB98-BL98</f>
        <v>0</v>
      </c>
      <c r="BO98" s="112"/>
      <c r="BP98" s="112"/>
      <c r="BQ98" s="112"/>
      <c r="BR98" s="188"/>
      <c r="BS98" s="112"/>
    </row>
    <row r="99" s="55" customFormat="1" ht="38.25" hidden="1" spans="1:71">
      <c r="A99" s="91" t="s">
        <v>480</v>
      </c>
      <c r="B99" s="87" t="s">
        <v>170</v>
      </c>
      <c r="C99" s="88">
        <f t="shared" si="12"/>
        <v>45187</v>
      </c>
      <c r="D99" s="112" t="s">
        <v>670</v>
      </c>
      <c r="E99" s="90" t="s">
        <v>495</v>
      </c>
      <c r="F99" s="90" t="s">
        <v>450</v>
      </c>
      <c r="G99" s="90" t="s">
        <v>494</v>
      </c>
      <c r="H99" s="90" t="s">
        <v>495</v>
      </c>
      <c r="I99" s="90" t="s">
        <v>450</v>
      </c>
      <c r="J99" s="102" t="s">
        <v>409</v>
      </c>
      <c r="K99" s="103" t="s">
        <v>409</v>
      </c>
      <c r="L99" s="103"/>
      <c r="M99" s="103"/>
      <c r="N99" s="103"/>
      <c r="O99" s="90" t="s">
        <v>496</v>
      </c>
      <c r="P99" s="104">
        <v>87735</v>
      </c>
      <c r="Q99" s="90" t="s">
        <v>492</v>
      </c>
      <c r="R99" s="112"/>
      <c r="S99" s="112"/>
      <c r="T99" s="112"/>
      <c r="U99" s="90" t="s">
        <v>141</v>
      </c>
      <c r="V99" s="90" t="s">
        <v>471</v>
      </c>
      <c r="W99" s="90" t="s">
        <v>88</v>
      </c>
      <c r="X99" s="112"/>
      <c r="Y99" s="112"/>
      <c r="Z99" s="112"/>
      <c r="AA99" s="112"/>
      <c r="AB99" s="112"/>
      <c r="AC99" s="112"/>
      <c r="AD99" s="147" t="s">
        <v>667</v>
      </c>
      <c r="AE99" s="147" t="s">
        <v>583</v>
      </c>
      <c r="AF99" s="90" t="s">
        <v>165</v>
      </c>
      <c r="AG99" s="112" t="s">
        <v>668</v>
      </c>
      <c r="AH99" s="90" t="s">
        <v>669</v>
      </c>
      <c r="AI99" s="132" t="s">
        <v>145</v>
      </c>
      <c r="AJ99" s="90" t="s">
        <v>498</v>
      </c>
      <c r="AK99" s="112"/>
      <c r="AL99" s="112"/>
      <c r="AM99" s="112"/>
      <c r="AN99" s="112"/>
      <c r="AO99" s="87" t="s">
        <v>167</v>
      </c>
      <c r="AP99" s="147" t="s">
        <v>237</v>
      </c>
      <c r="AQ99" s="87" t="s">
        <v>488</v>
      </c>
      <c r="AR99" s="90" t="s">
        <v>488</v>
      </c>
      <c r="AS99" s="112"/>
      <c r="AT99" s="104">
        <f t="shared" si="19"/>
        <v>211660.377358491</v>
      </c>
      <c r="AU99" s="197">
        <v>224360</v>
      </c>
      <c r="AV99" s="166"/>
      <c r="AW99" s="197"/>
      <c r="AX99" s="165">
        <v>45187</v>
      </c>
      <c r="AY99" s="165" t="s">
        <v>600</v>
      </c>
      <c r="AZ99" s="104">
        <f t="shared" ref="AZ99:AZ104" si="21">BB99/1.06</f>
        <v>211660.377358491</v>
      </c>
      <c r="BA99" s="104"/>
      <c r="BB99" s="104">
        <f t="shared" ref="BB99:BB104" si="22">AU99</f>
        <v>224360</v>
      </c>
      <c r="BC99" s="166" t="s">
        <v>579</v>
      </c>
      <c r="BD99" s="166"/>
      <c r="BE99" s="166"/>
      <c r="BF99" s="112"/>
      <c r="BG99" s="197"/>
      <c r="BH99" s="196">
        <v>2024</v>
      </c>
      <c r="BI99" s="185"/>
      <c r="BJ99" s="185"/>
      <c r="BK99" s="196">
        <v>2024</v>
      </c>
      <c r="BL99" s="197">
        <f>AU99</f>
        <v>224360</v>
      </c>
      <c r="BM99" s="112"/>
      <c r="BN99" s="131">
        <f t="shared" si="20"/>
        <v>0</v>
      </c>
      <c r="BO99" s="112"/>
      <c r="BP99" s="112"/>
      <c r="BQ99" s="112"/>
      <c r="BR99" s="188"/>
      <c r="BS99" s="112"/>
    </row>
    <row r="100" s="8" customFormat="1" ht="38.25" hidden="1" spans="1:71">
      <c r="A100" s="91" t="s">
        <v>480</v>
      </c>
      <c r="B100" s="86" t="s">
        <v>671</v>
      </c>
      <c r="C100" s="88">
        <v>44927</v>
      </c>
      <c r="D100" s="191" t="s">
        <v>672</v>
      </c>
      <c r="E100" s="192" t="s">
        <v>673</v>
      </c>
      <c r="F100" s="86" t="s">
        <v>450</v>
      </c>
      <c r="G100" s="86" t="s">
        <v>674</v>
      </c>
      <c r="H100" s="192" t="s">
        <v>673</v>
      </c>
      <c r="I100" s="86" t="s">
        <v>450</v>
      </c>
      <c r="J100" s="102" t="s">
        <v>408</v>
      </c>
      <c r="K100" s="102" t="s">
        <v>408</v>
      </c>
      <c r="L100" s="102"/>
      <c r="M100" s="102"/>
      <c r="N100" s="102"/>
      <c r="O100" s="86" t="s">
        <v>545</v>
      </c>
      <c r="P100" s="199">
        <v>426</v>
      </c>
      <c r="Q100" s="86" t="s">
        <v>675</v>
      </c>
      <c r="R100" s="86"/>
      <c r="S100" s="86"/>
      <c r="T100" s="86"/>
      <c r="U100" s="86" t="s">
        <v>141</v>
      </c>
      <c r="V100" s="192" t="s">
        <v>676</v>
      </c>
      <c r="W100" s="86" t="s">
        <v>677</v>
      </c>
      <c r="X100" s="86" t="s">
        <v>678</v>
      </c>
      <c r="Y100" s="86"/>
      <c r="Z100" s="205" t="s">
        <v>679</v>
      </c>
      <c r="AA100" s="86"/>
      <c r="AB100" s="86"/>
      <c r="AC100" s="86"/>
      <c r="AD100" s="90" t="s">
        <v>163</v>
      </c>
      <c r="AE100" s="192" t="s">
        <v>164</v>
      </c>
      <c r="AF100" s="192" t="s">
        <v>474</v>
      </c>
      <c r="AG100" s="86" t="s">
        <v>475</v>
      </c>
      <c r="AH100" s="86" t="s">
        <v>476</v>
      </c>
      <c r="AI100" s="133" t="s">
        <v>416</v>
      </c>
      <c r="AJ100" s="86" t="s">
        <v>420</v>
      </c>
      <c r="AK100" s="86"/>
      <c r="AL100" s="86"/>
      <c r="AM100" s="86"/>
      <c r="AN100" s="86"/>
      <c r="AO100" s="86" t="s">
        <v>680</v>
      </c>
      <c r="AP100" s="90" t="s">
        <v>422</v>
      </c>
      <c r="AQ100" s="192" t="s">
        <v>478</v>
      </c>
      <c r="AR100" s="192" t="s">
        <v>478</v>
      </c>
      <c r="AS100" s="86"/>
      <c r="AT100" s="192">
        <f t="shared" si="19"/>
        <v>47169.8113207547</v>
      </c>
      <c r="AU100" s="199">
        <v>50000</v>
      </c>
      <c r="AV100" s="86"/>
      <c r="AW100" s="199"/>
      <c r="AX100" s="165">
        <v>44927</v>
      </c>
      <c r="AY100" s="165" t="s">
        <v>426</v>
      </c>
      <c r="AZ100" s="199">
        <f t="shared" si="21"/>
        <v>47169.8113207547</v>
      </c>
      <c r="BA100" s="199"/>
      <c r="BB100" s="199">
        <f t="shared" si="22"/>
        <v>50000</v>
      </c>
      <c r="BC100" s="131" t="s">
        <v>409</v>
      </c>
      <c r="BD100" s="214"/>
      <c r="BE100" s="214"/>
      <c r="BF100" s="86"/>
      <c r="BG100" s="199"/>
      <c r="BH100" s="103">
        <v>2023</v>
      </c>
      <c r="BI100" s="185"/>
      <c r="BJ100" s="185">
        <v>44982</v>
      </c>
      <c r="BK100" s="103">
        <v>2023</v>
      </c>
      <c r="BL100" s="216">
        <v>50000</v>
      </c>
      <c r="BM100" s="86"/>
      <c r="BN100" s="131">
        <f t="shared" si="20"/>
        <v>0</v>
      </c>
      <c r="BO100" s="86"/>
      <c r="BP100" s="86"/>
      <c r="BQ100" s="112" t="s">
        <v>479</v>
      </c>
      <c r="BR100" s="86"/>
      <c r="BS100" s="86"/>
    </row>
    <row r="101" s="8" customFormat="1" ht="38.25" hidden="1" spans="1:71">
      <c r="A101" s="86" t="s">
        <v>403</v>
      </c>
      <c r="B101" s="86" t="s">
        <v>671</v>
      </c>
      <c r="C101" s="88">
        <v>44927</v>
      </c>
      <c r="D101" s="192" t="s">
        <v>681</v>
      </c>
      <c r="E101" s="192" t="s">
        <v>682</v>
      </c>
      <c r="F101" s="86" t="s">
        <v>450</v>
      </c>
      <c r="G101" s="86" t="s">
        <v>683</v>
      </c>
      <c r="H101" s="192" t="s">
        <v>682</v>
      </c>
      <c r="I101" s="86" t="s">
        <v>450</v>
      </c>
      <c r="J101" s="102" t="s">
        <v>408</v>
      </c>
      <c r="K101" s="102" t="s">
        <v>408</v>
      </c>
      <c r="L101" s="102"/>
      <c r="M101" s="102"/>
      <c r="N101" s="102" t="s">
        <v>684</v>
      </c>
      <c r="O101" s="86" t="s">
        <v>685</v>
      </c>
      <c r="P101" s="199">
        <v>0</v>
      </c>
      <c r="Q101" s="86" t="s">
        <v>675</v>
      </c>
      <c r="R101" s="86"/>
      <c r="S101" s="86"/>
      <c r="T101" s="86"/>
      <c r="U101" s="86" t="s">
        <v>141</v>
      </c>
      <c r="V101" s="192" t="s">
        <v>676</v>
      </c>
      <c r="W101" s="86" t="s">
        <v>677</v>
      </c>
      <c r="X101" s="86"/>
      <c r="Y101" s="86"/>
      <c r="Z101" s="86"/>
      <c r="AA101" s="86"/>
      <c r="AB101" s="86"/>
      <c r="AC101" s="86"/>
      <c r="AD101" s="90" t="s">
        <v>163</v>
      </c>
      <c r="AE101" s="192" t="s">
        <v>164</v>
      </c>
      <c r="AF101" s="192" t="s">
        <v>474</v>
      </c>
      <c r="AG101" s="86" t="s">
        <v>475</v>
      </c>
      <c r="AH101" s="86" t="s">
        <v>476</v>
      </c>
      <c r="AI101" s="133" t="s">
        <v>416</v>
      </c>
      <c r="AJ101" s="86" t="s">
        <v>686</v>
      </c>
      <c r="AK101" s="86"/>
      <c r="AL101" s="86"/>
      <c r="AM101" s="86"/>
      <c r="AN101" s="86"/>
      <c r="AO101" s="86" t="s">
        <v>680</v>
      </c>
      <c r="AP101" s="90" t="s">
        <v>422</v>
      </c>
      <c r="AQ101" s="192" t="s">
        <v>478</v>
      </c>
      <c r="AR101" s="192" t="s">
        <v>478</v>
      </c>
      <c r="AS101" s="86"/>
      <c r="AT101" s="197">
        <f t="shared" si="19"/>
        <v>15000</v>
      </c>
      <c r="AU101" s="197">
        <v>15900</v>
      </c>
      <c r="AV101" s="86"/>
      <c r="AW101" s="199"/>
      <c r="AX101" s="165">
        <v>44927</v>
      </c>
      <c r="AY101" s="165" t="s">
        <v>426</v>
      </c>
      <c r="AZ101" s="199">
        <f t="shared" si="21"/>
        <v>15000</v>
      </c>
      <c r="BA101" s="199"/>
      <c r="BB101" s="199">
        <f t="shared" si="22"/>
        <v>15900</v>
      </c>
      <c r="BC101" s="131" t="s">
        <v>409</v>
      </c>
      <c r="BD101" s="214"/>
      <c r="BE101" s="214"/>
      <c r="BF101" s="86"/>
      <c r="BG101" s="199"/>
      <c r="BH101" s="103">
        <v>2023</v>
      </c>
      <c r="BI101" s="185"/>
      <c r="BJ101" s="185">
        <v>44982</v>
      </c>
      <c r="BK101" s="103">
        <v>2023</v>
      </c>
      <c r="BL101" s="216">
        <v>15900</v>
      </c>
      <c r="BM101" s="86"/>
      <c r="BN101" s="131">
        <f t="shared" si="20"/>
        <v>0</v>
      </c>
      <c r="BO101" s="86"/>
      <c r="BP101" s="86"/>
      <c r="BQ101" s="112" t="s">
        <v>479</v>
      </c>
      <c r="BR101" s="86"/>
      <c r="BS101" s="86"/>
    </row>
    <row r="102" s="8" customFormat="1" ht="38.25" hidden="1" spans="1:71">
      <c r="A102" s="91" t="s">
        <v>480</v>
      </c>
      <c r="B102" s="86" t="s">
        <v>671</v>
      </c>
      <c r="C102" s="88">
        <f>AX102</f>
        <v>44921</v>
      </c>
      <c r="D102" s="191" t="s">
        <v>687</v>
      </c>
      <c r="E102" s="86" t="s">
        <v>688</v>
      </c>
      <c r="F102" s="86" t="s">
        <v>689</v>
      </c>
      <c r="G102" s="86" t="s">
        <v>690</v>
      </c>
      <c r="H102" s="86" t="s">
        <v>688</v>
      </c>
      <c r="I102" s="86" t="s">
        <v>689</v>
      </c>
      <c r="J102" s="102" t="s">
        <v>408</v>
      </c>
      <c r="K102" s="102" t="s">
        <v>408</v>
      </c>
      <c r="L102" s="102"/>
      <c r="M102" s="102"/>
      <c r="N102" s="102"/>
      <c r="O102" s="86" t="s">
        <v>435</v>
      </c>
      <c r="P102" s="199">
        <v>883.5</v>
      </c>
      <c r="Q102" s="86" t="s">
        <v>546</v>
      </c>
      <c r="R102" s="86"/>
      <c r="S102" s="86"/>
      <c r="T102" s="86"/>
      <c r="U102" s="86" t="s">
        <v>141</v>
      </c>
      <c r="V102" s="192" t="s">
        <v>691</v>
      </c>
      <c r="W102" s="112" t="s">
        <v>90</v>
      </c>
      <c r="X102" s="86"/>
      <c r="Y102" s="86"/>
      <c r="Z102" s="86"/>
      <c r="AA102" s="86"/>
      <c r="AB102" s="86"/>
      <c r="AC102" s="86"/>
      <c r="AD102" s="90" t="s">
        <v>163</v>
      </c>
      <c r="AE102" s="192" t="s">
        <v>164</v>
      </c>
      <c r="AF102" s="192" t="s">
        <v>474</v>
      </c>
      <c r="AG102" s="86" t="s">
        <v>475</v>
      </c>
      <c r="AH102" s="86" t="s">
        <v>476</v>
      </c>
      <c r="AI102" s="133" t="s">
        <v>416</v>
      </c>
      <c r="AJ102" s="86" t="s">
        <v>420</v>
      </c>
      <c r="AK102" s="86"/>
      <c r="AL102" s="86"/>
      <c r="AM102" s="86"/>
      <c r="AN102" s="86"/>
      <c r="AO102" s="86" t="s">
        <v>680</v>
      </c>
      <c r="AP102" s="90" t="s">
        <v>422</v>
      </c>
      <c r="AQ102" s="192" t="s">
        <v>478</v>
      </c>
      <c r="AR102" s="192" t="s">
        <v>478</v>
      </c>
      <c r="AS102" s="86"/>
      <c r="AT102" s="197">
        <f t="shared" si="19"/>
        <v>28301.8867924528</v>
      </c>
      <c r="AU102" s="199">
        <v>30000</v>
      </c>
      <c r="AV102" s="86"/>
      <c r="AW102" s="199"/>
      <c r="AX102" s="165">
        <v>44921</v>
      </c>
      <c r="AY102" s="215" t="s">
        <v>692</v>
      </c>
      <c r="AZ102" s="199">
        <f>(BB102-BA102)/1.06</f>
        <v>28301.8867924528</v>
      </c>
      <c r="BA102" s="199">
        <v>1800</v>
      </c>
      <c r="BB102" s="199">
        <v>31800</v>
      </c>
      <c r="BC102" s="131" t="s">
        <v>409</v>
      </c>
      <c r="BD102" s="214"/>
      <c r="BE102" s="214"/>
      <c r="BF102" s="86"/>
      <c r="BG102" s="199"/>
      <c r="BH102" s="103">
        <v>2023</v>
      </c>
      <c r="BI102" s="185"/>
      <c r="BJ102" s="185">
        <v>44951</v>
      </c>
      <c r="BK102" s="103">
        <v>2023</v>
      </c>
      <c r="BL102" s="216">
        <f t="shared" ref="BL102:BL121" si="23">BB102</f>
        <v>31800</v>
      </c>
      <c r="BM102" s="86"/>
      <c r="BN102" s="131">
        <f t="shared" si="20"/>
        <v>0</v>
      </c>
      <c r="BO102" s="86"/>
      <c r="BP102" s="86"/>
      <c r="BQ102" s="112" t="s">
        <v>479</v>
      </c>
      <c r="BR102" s="86"/>
      <c r="BS102" s="86"/>
    </row>
    <row r="103" s="8" customFormat="1" ht="25.5" hidden="1" spans="1:71">
      <c r="A103" s="91" t="s">
        <v>480</v>
      </c>
      <c r="B103" s="86" t="s">
        <v>671</v>
      </c>
      <c r="C103" s="88">
        <v>44927</v>
      </c>
      <c r="D103" s="191" t="s">
        <v>693</v>
      </c>
      <c r="E103" s="86" t="s">
        <v>694</v>
      </c>
      <c r="F103" s="86" t="s">
        <v>450</v>
      </c>
      <c r="G103" s="86" t="s">
        <v>695</v>
      </c>
      <c r="H103" s="86" t="s">
        <v>694</v>
      </c>
      <c r="I103" s="86" t="s">
        <v>450</v>
      </c>
      <c r="J103" s="102" t="s">
        <v>408</v>
      </c>
      <c r="K103" s="102" t="s">
        <v>408</v>
      </c>
      <c r="L103" s="102"/>
      <c r="M103" s="102"/>
      <c r="N103" s="102"/>
      <c r="O103" s="86" t="s">
        <v>410</v>
      </c>
      <c r="P103" s="199">
        <v>1663.3</v>
      </c>
      <c r="Q103" s="86" t="s">
        <v>411</v>
      </c>
      <c r="R103" s="86"/>
      <c r="S103" s="86"/>
      <c r="T103" s="86"/>
      <c r="U103" s="86" t="s">
        <v>141</v>
      </c>
      <c r="V103" s="192" t="s">
        <v>696</v>
      </c>
      <c r="W103" s="86" t="s">
        <v>89</v>
      </c>
      <c r="X103" s="86"/>
      <c r="Y103" s="86"/>
      <c r="Z103" s="86"/>
      <c r="AA103" s="86"/>
      <c r="AB103" s="86"/>
      <c r="AC103" s="86"/>
      <c r="AD103" s="90" t="s">
        <v>163</v>
      </c>
      <c r="AE103" s="192" t="s">
        <v>164</v>
      </c>
      <c r="AF103" s="192" t="s">
        <v>474</v>
      </c>
      <c r="AG103" s="86" t="s">
        <v>475</v>
      </c>
      <c r="AH103" s="86" t="s">
        <v>476</v>
      </c>
      <c r="AI103" s="133" t="s">
        <v>416</v>
      </c>
      <c r="AJ103" s="86" t="s">
        <v>697</v>
      </c>
      <c r="AK103" s="86"/>
      <c r="AL103" s="86"/>
      <c r="AM103" s="86"/>
      <c r="AN103" s="86"/>
      <c r="AO103" s="86" t="s">
        <v>680</v>
      </c>
      <c r="AP103" s="90" t="s">
        <v>422</v>
      </c>
      <c r="AQ103" s="192" t="s">
        <v>478</v>
      </c>
      <c r="AR103" s="192" t="s">
        <v>478</v>
      </c>
      <c r="AS103" s="86"/>
      <c r="AT103" s="197">
        <f t="shared" si="19"/>
        <v>60000</v>
      </c>
      <c r="AU103" s="199">
        <v>63600</v>
      </c>
      <c r="AV103" s="86"/>
      <c r="AW103" s="199"/>
      <c r="AX103" s="165">
        <v>44936</v>
      </c>
      <c r="AY103" s="215" t="s">
        <v>698</v>
      </c>
      <c r="AZ103" s="199">
        <f t="shared" si="21"/>
        <v>60000</v>
      </c>
      <c r="BA103" s="199"/>
      <c r="BB103" s="199">
        <f t="shared" si="22"/>
        <v>63600</v>
      </c>
      <c r="BC103" s="131" t="s">
        <v>409</v>
      </c>
      <c r="BD103" s="214"/>
      <c r="BE103" s="214"/>
      <c r="BF103" s="86"/>
      <c r="BG103" s="199"/>
      <c r="BH103" s="103">
        <v>2023</v>
      </c>
      <c r="BI103" s="185"/>
      <c r="BJ103" s="185">
        <v>44995</v>
      </c>
      <c r="BK103" s="103">
        <v>2023</v>
      </c>
      <c r="BL103" s="216">
        <f t="shared" si="23"/>
        <v>63600</v>
      </c>
      <c r="BM103" s="86"/>
      <c r="BN103" s="131">
        <f t="shared" si="20"/>
        <v>0</v>
      </c>
      <c r="BO103" s="86"/>
      <c r="BP103" s="86"/>
      <c r="BQ103" s="112" t="s">
        <v>479</v>
      </c>
      <c r="BR103" s="86"/>
      <c r="BS103" s="86"/>
    </row>
    <row r="104" s="8" customFormat="1" ht="25.5" hidden="1" spans="1:71">
      <c r="A104" s="91" t="s">
        <v>480</v>
      </c>
      <c r="B104" s="86" t="s">
        <v>671</v>
      </c>
      <c r="C104" s="88">
        <v>44927</v>
      </c>
      <c r="D104" s="191" t="s">
        <v>699</v>
      </c>
      <c r="E104" s="86" t="s">
        <v>700</v>
      </c>
      <c r="F104" s="86" t="s">
        <v>450</v>
      </c>
      <c r="G104" s="86" t="s">
        <v>701</v>
      </c>
      <c r="H104" s="86" t="s">
        <v>700</v>
      </c>
      <c r="I104" s="86" t="s">
        <v>450</v>
      </c>
      <c r="J104" s="102" t="s">
        <v>408</v>
      </c>
      <c r="K104" s="102" t="s">
        <v>408</v>
      </c>
      <c r="L104" s="102"/>
      <c r="M104" s="102"/>
      <c r="N104" s="102"/>
      <c r="O104" s="86" t="s">
        <v>469</v>
      </c>
      <c r="P104" s="199">
        <v>16844</v>
      </c>
      <c r="Q104" s="86" t="s">
        <v>436</v>
      </c>
      <c r="R104" s="86"/>
      <c r="S104" s="86"/>
      <c r="T104" s="86"/>
      <c r="U104" s="86" t="s">
        <v>141</v>
      </c>
      <c r="V104" s="192" t="s">
        <v>702</v>
      </c>
      <c r="W104" s="86" t="s">
        <v>83</v>
      </c>
      <c r="X104" s="86" t="s">
        <v>703</v>
      </c>
      <c r="Y104" s="86"/>
      <c r="Z104" s="205" t="s">
        <v>704</v>
      </c>
      <c r="AA104" s="86"/>
      <c r="AB104" s="86"/>
      <c r="AC104" s="86"/>
      <c r="AD104" s="90" t="s">
        <v>163</v>
      </c>
      <c r="AE104" s="192" t="s">
        <v>164</v>
      </c>
      <c r="AF104" s="192" t="s">
        <v>474</v>
      </c>
      <c r="AG104" s="86" t="s">
        <v>475</v>
      </c>
      <c r="AH104" s="86" t="s">
        <v>476</v>
      </c>
      <c r="AI104" s="133" t="s">
        <v>416</v>
      </c>
      <c r="AJ104" s="86" t="s">
        <v>705</v>
      </c>
      <c r="AK104" s="86"/>
      <c r="AL104" s="86"/>
      <c r="AM104" s="86"/>
      <c r="AN104" s="86"/>
      <c r="AO104" s="86" t="s">
        <v>680</v>
      </c>
      <c r="AP104" s="90" t="s">
        <v>422</v>
      </c>
      <c r="AQ104" s="192" t="s">
        <v>478</v>
      </c>
      <c r="AR104" s="192" t="s">
        <v>478</v>
      </c>
      <c r="AS104" s="86"/>
      <c r="AT104" s="197">
        <v>47169.8113207547</v>
      </c>
      <c r="AU104" s="199">
        <v>50000</v>
      </c>
      <c r="AV104" s="86"/>
      <c r="AW104" s="199"/>
      <c r="AX104" s="165">
        <v>45015</v>
      </c>
      <c r="AY104" s="215" t="s">
        <v>692</v>
      </c>
      <c r="AZ104" s="199">
        <f t="shared" si="21"/>
        <v>47169.8113207547</v>
      </c>
      <c r="BA104" s="199"/>
      <c r="BB104" s="199">
        <f t="shared" si="22"/>
        <v>50000</v>
      </c>
      <c r="BC104" s="131" t="s">
        <v>409</v>
      </c>
      <c r="BD104" s="214"/>
      <c r="BE104" s="214"/>
      <c r="BF104" s="86"/>
      <c r="BG104" s="199"/>
      <c r="BH104" s="103">
        <v>2023</v>
      </c>
      <c r="BI104" s="185"/>
      <c r="BJ104" s="185">
        <v>45031</v>
      </c>
      <c r="BK104" s="103">
        <v>2023</v>
      </c>
      <c r="BL104" s="216">
        <f t="shared" si="23"/>
        <v>50000</v>
      </c>
      <c r="BM104" s="86"/>
      <c r="BN104" s="131">
        <f t="shared" si="20"/>
        <v>0</v>
      </c>
      <c r="BO104" s="86"/>
      <c r="BP104" s="86"/>
      <c r="BQ104" s="112" t="s">
        <v>479</v>
      </c>
      <c r="BR104" s="86"/>
      <c r="BS104" s="86"/>
    </row>
    <row r="105" s="8" customFormat="1" ht="38.25" hidden="1" spans="1:71">
      <c r="A105" s="91" t="s">
        <v>480</v>
      </c>
      <c r="B105" s="86" t="s">
        <v>706</v>
      </c>
      <c r="C105" s="88">
        <v>44927</v>
      </c>
      <c r="D105" s="191" t="s">
        <v>707</v>
      </c>
      <c r="E105" s="86" t="s">
        <v>708</v>
      </c>
      <c r="F105" s="86" t="s">
        <v>450</v>
      </c>
      <c r="G105" s="86" t="s">
        <v>709</v>
      </c>
      <c r="H105" s="86" t="s">
        <v>708</v>
      </c>
      <c r="I105" s="86" t="s">
        <v>450</v>
      </c>
      <c r="J105" s="102" t="s">
        <v>408</v>
      </c>
      <c r="K105" s="102" t="s">
        <v>408</v>
      </c>
      <c r="L105" s="102"/>
      <c r="M105" s="102"/>
      <c r="N105" s="102"/>
      <c r="O105" s="86" t="s">
        <v>469</v>
      </c>
      <c r="P105" s="199">
        <v>2</v>
      </c>
      <c r="Q105" s="86" t="s">
        <v>675</v>
      </c>
      <c r="R105" s="86"/>
      <c r="S105" s="86"/>
      <c r="T105" s="86"/>
      <c r="U105" s="112" t="s">
        <v>580</v>
      </c>
      <c r="V105" s="192" t="s">
        <v>710</v>
      </c>
      <c r="W105" s="86"/>
      <c r="X105" s="86"/>
      <c r="Y105" s="86"/>
      <c r="Z105" s="86"/>
      <c r="AA105" s="86" t="s">
        <v>711</v>
      </c>
      <c r="AB105" s="86" t="s">
        <v>712</v>
      </c>
      <c r="AC105" s="86" t="s">
        <v>713</v>
      </c>
      <c r="AD105" s="90" t="s">
        <v>163</v>
      </c>
      <c r="AE105" s="192" t="s">
        <v>164</v>
      </c>
      <c r="AF105" s="192" t="s">
        <v>474</v>
      </c>
      <c r="AG105" s="86" t="s">
        <v>475</v>
      </c>
      <c r="AH105" s="86" t="s">
        <v>476</v>
      </c>
      <c r="AI105" s="133" t="s">
        <v>416</v>
      </c>
      <c r="AJ105" s="86" t="s">
        <v>420</v>
      </c>
      <c r="AK105" s="86"/>
      <c r="AL105" s="86"/>
      <c r="AM105" s="86"/>
      <c r="AN105" s="86"/>
      <c r="AO105" s="86" t="s">
        <v>680</v>
      </c>
      <c r="AP105" s="90" t="s">
        <v>422</v>
      </c>
      <c r="AQ105" s="192" t="s">
        <v>478</v>
      </c>
      <c r="AR105" s="192" t="s">
        <v>478</v>
      </c>
      <c r="AS105" s="86"/>
      <c r="AT105" s="197">
        <v>25000</v>
      </c>
      <c r="AU105" s="199">
        <v>26500</v>
      </c>
      <c r="AV105" s="86"/>
      <c r="AW105" s="199"/>
      <c r="AX105" s="165">
        <v>45015</v>
      </c>
      <c r="AY105" s="215" t="s">
        <v>698</v>
      </c>
      <c r="AZ105" s="199">
        <v>25000</v>
      </c>
      <c r="BA105" s="199"/>
      <c r="BB105" s="199">
        <f>AZ105*1.06</f>
        <v>26500</v>
      </c>
      <c r="BC105" s="131" t="s">
        <v>409</v>
      </c>
      <c r="BD105" s="214"/>
      <c r="BE105" s="214"/>
      <c r="BF105" s="86"/>
      <c r="BG105" s="199"/>
      <c r="BH105" s="103">
        <v>2023</v>
      </c>
      <c r="BI105" s="185"/>
      <c r="BJ105" s="185">
        <v>45000</v>
      </c>
      <c r="BK105" s="103">
        <v>2023</v>
      </c>
      <c r="BL105" s="216">
        <f t="shared" si="23"/>
        <v>26500</v>
      </c>
      <c r="BM105" s="86"/>
      <c r="BN105" s="131">
        <f t="shared" si="20"/>
        <v>0</v>
      </c>
      <c r="BO105" s="86"/>
      <c r="BP105" s="86"/>
      <c r="BQ105" s="112" t="s">
        <v>479</v>
      </c>
      <c r="BR105" s="86"/>
      <c r="BS105" s="86"/>
    </row>
    <row r="106" s="8" customFormat="1" ht="25.5" hidden="1" spans="1:71">
      <c r="A106" s="91" t="s">
        <v>480</v>
      </c>
      <c r="B106" s="86" t="s">
        <v>706</v>
      </c>
      <c r="C106" s="88">
        <v>44927</v>
      </c>
      <c r="D106" s="192" t="s">
        <v>714</v>
      </c>
      <c r="E106" s="86" t="s">
        <v>715</v>
      </c>
      <c r="F106" s="86" t="s">
        <v>450</v>
      </c>
      <c r="G106" s="86" t="s">
        <v>716</v>
      </c>
      <c r="H106" s="86" t="s">
        <v>715</v>
      </c>
      <c r="I106" s="86" t="s">
        <v>450</v>
      </c>
      <c r="J106" s="102" t="s">
        <v>408</v>
      </c>
      <c r="K106" s="102" t="s">
        <v>408</v>
      </c>
      <c r="L106" s="102"/>
      <c r="M106" s="102"/>
      <c r="N106" s="102"/>
      <c r="O106" s="86" t="s">
        <v>410</v>
      </c>
      <c r="P106" s="199">
        <v>6880</v>
      </c>
      <c r="Q106" s="86" t="s">
        <v>451</v>
      </c>
      <c r="R106" s="86"/>
      <c r="S106" s="86"/>
      <c r="T106" s="86"/>
      <c r="U106" s="112" t="s">
        <v>580</v>
      </c>
      <c r="V106" s="192" t="s">
        <v>710</v>
      </c>
      <c r="W106" s="86"/>
      <c r="X106" s="86"/>
      <c r="Y106" s="86"/>
      <c r="Z106" s="86"/>
      <c r="AA106" s="86" t="s">
        <v>711</v>
      </c>
      <c r="AB106" s="86" t="s">
        <v>712</v>
      </c>
      <c r="AC106" s="86" t="s">
        <v>713</v>
      </c>
      <c r="AD106" s="90" t="s">
        <v>163</v>
      </c>
      <c r="AE106" s="192" t="s">
        <v>164</v>
      </c>
      <c r="AF106" s="192" t="s">
        <v>474</v>
      </c>
      <c r="AG106" s="86" t="s">
        <v>475</v>
      </c>
      <c r="AH106" s="86" t="s">
        <v>476</v>
      </c>
      <c r="AI106" s="133" t="s">
        <v>416</v>
      </c>
      <c r="AJ106" s="86" t="s">
        <v>697</v>
      </c>
      <c r="AK106" s="86"/>
      <c r="AL106" s="86"/>
      <c r="AM106" s="86"/>
      <c r="AN106" s="86"/>
      <c r="AO106" s="86" t="s">
        <v>680</v>
      </c>
      <c r="AP106" s="90" t="s">
        <v>422</v>
      </c>
      <c r="AQ106" s="192" t="s">
        <v>478</v>
      </c>
      <c r="AR106" s="192" t="s">
        <v>478</v>
      </c>
      <c r="AS106" s="86"/>
      <c r="AT106" s="197">
        <v>62000</v>
      </c>
      <c r="AU106" s="199">
        <f>AT106*1.06</f>
        <v>65720</v>
      </c>
      <c r="AV106" s="86"/>
      <c r="AW106" s="199"/>
      <c r="AX106" s="165">
        <v>45000</v>
      </c>
      <c r="AY106" s="215" t="s">
        <v>698</v>
      </c>
      <c r="AZ106" s="199">
        <f>BB106/1.06</f>
        <v>62000</v>
      </c>
      <c r="BA106" s="199"/>
      <c r="BB106" s="199">
        <f>AU106</f>
        <v>65720</v>
      </c>
      <c r="BC106" s="131" t="s">
        <v>409</v>
      </c>
      <c r="BD106" s="214"/>
      <c r="BE106" s="214"/>
      <c r="BF106" s="86"/>
      <c r="BG106" s="199"/>
      <c r="BH106" s="103">
        <v>2023</v>
      </c>
      <c r="BI106" s="185"/>
      <c r="BJ106" s="185">
        <v>45000</v>
      </c>
      <c r="BK106" s="103">
        <v>2023</v>
      </c>
      <c r="BL106" s="216">
        <f t="shared" si="23"/>
        <v>65720</v>
      </c>
      <c r="BM106" s="86"/>
      <c r="BN106" s="131">
        <f t="shared" si="20"/>
        <v>0</v>
      </c>
      <c r="BO106" s="86"/>
      <c r="BP106" s="86"/>
      <c r="BQ106" s="112" t="s">
        <v>479</v>
      </c>
      <c r="BR106" s="86"/>
      <c r="BS106" s="86"/>
    </row>
    <row r="107" s="8" customFormat="1" ht="38.25" hidden="1" spans="1:71">
      <c r="A107" s="86" t="s">
        <v>403</v>
      </c>
      <c r="B107" s="86" t="s">
        <v>717</v>
      </c>
      <c r="C107" s="88">
        <v>44927</v>
      </c>
      <c r="D107" s="192" t="s">
        <v>718</v>
      </c>
      <c r="E107" s="86" t="s">
        <v>719</v>
      </c>
      <c r="F107" s="86" t="s">
        <v>450</v>
      </c>
      <c r="G107" s="86" t="s">
        <v>720</v>
      </c>
      <c r="H107" s="86" t="s">
        <v>719</v>
      </c>
      <c r="I107" s="86" t="s">
        <v>450</v>
      </c>
      <c r="J107" s="102" t="s">
        <v>408</v>
      </c>
      <c r="K107" s="102" t="s">
        <v>408</v>
      </c>
      <c r="L107" s="102"/>
      <c r="M107" s="102"/>
      <c r="N107" s="102"/>
      <c r="O107" s="86" t="s">
        <v>545</v>
      </c>
      <c r="P107" s="199">
        <v>388</v>
      </c>
      <c r="Q107" s="86" t="s">
        <v>675</v>
      </c>
      <c r="R107" s="86"/>
      <c r="S107" s="86"/>
      <c r="T107" s="86"/>
      <c r="U107" s="147" t="s">
        <v>141</v>
      </c>
      <c r="V107" s="147" t="s">
        <v>721</v>
      </c>
      <c r="W107" s="112" t="s">
        <v>90</v>
      </c>
      <c r="X107" s="86" t="s">
        <v>722</v>
      </c>
      <c r="Y107" s="86" t="s">
        <v>456</v>
      </c>
      <c r="Z107" s="205" t="s">
        <v>723</v>
      </c>
      <c r="AA107" s="86"/>
      <c r="AB107" s="86"/>
      <c r="AC107" s="86"/>
      <c r="AD107" s="90" t="s">
        <v>163</v>
      </c>
      <c r="AE107" s="192" t="s">
        <v>164</v>
      </c>
      <c r="AF107" s="192" t="s">
        <v>474</v>
      </c>
      <c r="AG107" s="86" t="s">
        <v>475</v>
      </c>
      <c r="AH107" s="86" t="s">
        <v>476</v>
      </c>
      <c r="AI107" s="133" t="s">
        <v>416</v>
      </c>
      <c r="AJ107" s="86" t="s">
        <v>697</v>
      </c>
      <c r="AK107" s="86"/>
      <c r="AL107" s="86"/>
      <c r="AM107" s="86"/>
      <c r="AN107" s="86"/>
      <c r="AO107" s="86" t="s">
        <v>680</v>
      </c>
      <c r="AP107" s="90" t="s">
        <v>422</v>
      </c>
      <c r="AQ107" s="192" t="s">
        <v>478</v>
      </c>
      <c r="AR107" s="192" t="s">
        <v>478</v>
      </c>
      <c r="AS107" s="86"/>
      <c r="AT107" s="197">
        <v>35000</v>
      </c>
      <c r="AU107" s="199">
        <f>AT107*1.06</f>
        <v>37100</v>
      </c>
      <c r="AV107" s="86"/>
      <c r="AW107" s="199"/>
      <c r="AX107" s="165">
        <v>44927</v>
      </c>
      <c r="AY107" s="165" t="s">
        <v>426</v>
      </c>
      <c r="AZ107" s="199">
        <f>BB107/1.06</f>
        <v>35000</v>
      </c>
      <c r="BA107" s="199"/>
      <c r="BB107" s="199">
        <f>AU107</f>
        <v>37100</v>
      </c>
      <c r="BC107" s="131" t="s">
        <v>409</v>
      </c>
      <c r="BD107" s="214"/>
      <c r="BE107" s="214"/>
      <c r="BF107" s="86"/>
      <c r="BG107" s="199"/>
      <c r="BH107" s="103">
        <v>2023</v>
      </c>
      <c r="BI107" s="185"/>
      <c r="BJ107" s="185">
        <v>45031</v>
      </c>
      <c r="BK107" s="103">
        <v>2023</v>
      </c>
      <c r="BL107" s="216">
        <f t="shared" si="23"/>
        <v>37100</v>
      </c>
      <c r="BM107" s="86"/>
      <c r="BN107" s="131">
        <f t="shared" si="20"/>
        <v>0</v>
      </c>
      <c r="BO107" s="86"/>
      <c r="BP107" s="86"/>
      <c r="BQ107" s="112" t="s">
        <v>479</v>
      </c>
      <c r="BR107" s="86"/>
      <c r="BS107" s="86"/>
    </row>
    <row r="108" s="8" customFormat="1" ht="25.5" hidden="1" spans="1:71">
      <c r="A108" s="91" t="s">
        <v>480</v>
      </c>
      <c r="B108" s="86" t="s">
        <v>671</v>
      </c>
      <c r="C108" s="88">
        <v>44927</v>
      </c>
      <c r="D108" s="191" t="s">
        <v>724</v>
      </c>
      <c r="E108" s="86" t="s">
        <v>725</v>
      </c>
      <c r="F108" s="86" t="s">
        <v>450</v>
      </c>
      <c r="G108" s="86" t="s">
        <v>726</v>
      </c>
      <c r="H108" s="86" t="s">
        <v>725</v>
      </c>
      <c r="I108" s="86" t="s">
        <v>450</v>
      </c>
      <c r="J108" s="102" t="s">
        <v>408</v>
      </c>
      <c r="K108" s="102" t="s">
        <v>408</v>
      </c>
      <c r="L108" s="102"/>
      <c r="M108" s="102"/>
      <c r="N108" s="102"/>
      <c r="O108" s="86" t="s">
        <v>469</v>
      </c>
      <c r="P108" s="199">
        <v>25495</v>
      </c>
      <c r="Q108" s="86" t="s">
        <v>436</v>
      </c>
      <c r="R108" s="86"/>
      <c r="S108" s="86"/>
      <c r="T108" s="86"/>
      <c r="U108" s="112" t="s">
        <v>141</v>
      </c>
      <c r="V108" s="192" t="s">
        <v>702</v>
      </c>
      <c r="W108" s="86" t="s">
        <v>83</v>
      </c>
      <c r="X108" s="86" t="s">
        <v>703</v>
      </c>
      <c r="Y108" s="86"/>
      <c r="Z108" s="205" t="s">
        <v>704</v>
      </c>
      <c r="AA108" s="86"/>
      <c r="AB108" s="86"/>
      <c r="AC108" s="86"/>
      <c r="AD108" s="90" t="s">
        <v>163</v>
      </c>
      <c r="AE108" s="192" t="s">
        <v>164</v>
      </c>
      <c r="AF108" s="192" t="s">
        <v>474</v>
      </c>
      <c r="AG108" s="86" t="s">
        <v>475</v>
      </c>
      <c r="AH108" s="86" t="s">
        <v>476</v>
      </c>
      <c r="AI108" s="133" t="s">
        <v>416</v>
      </c>
      <c r="AJ108" s="86" t="s">
        <v>727</v>
      </c>
      <c r="AK108" s="86"/>
      <c r="AL108" s="86"/>
      <c r="AM108" s="86"/>
      <c r="AN108" s="86"/>
      <c r="AO108" s="86" t="s">
        <v>680</v>
      </c>
      <c r="AP108" s="90" t="s">
        <v>422</v>
      </c>
      <c r="AQ108" s="192" t="s">
        <v>478</v>
      </c>
      <c r="AR108" s="192" t="s">
        <v>478</v>
      </c>
      <c r="AS108" s="86"/>
      <c r="AT108" s="197">
        <f>AU108/1.06</f>
        <v>80188.679245283</v>
      </c>
      <c r="AU108" s="199">
        <v>85000</v>
      </c>
      <c r="AV108" s="86"/>
      <c r="AW108" s="199"/>
      <c r="AX108" s="165">
        <v>45012</v>
      </c>
      <c r="AY108" s="215" t="s">
        <v>698</v>
      </c>
      <c r="AZ108" s="199">
        <f>BB108/1.06</f>
        <v>80188.679245283</v>
      </c>
      <c r="BA108" s="199"/>
      <c r="BB108" s="199">
        <f>AU108</f>
        <v>85000</v>
      </c>
      <c r="BC108" s="131" t="s">
        <v>409</v>
      </c>
      <c r="BD108" s="214"/>
      <c r="BE108" s="214"/>
      <c r="BF108" s="86"/>
      <c r="BG108" s="199"/>
      <c r="BH108" s="103">
        <v>2023</v>
      </c>
      <c r="BI108" s="185"/>
      <c r="BJ108" s="185">
        <v>45031</v>
      </c>
      <c r="BK108" s="103">
        <v>2023</v>
      </c>
      <c r="BL108" s="216">
        <f t="shared" si="23"/>
        <v>85000</v>
      </c>
      <c r="BM108" s="86"/>
      <c r="BN108" s="131">
        <f t="shared" si="20"/>
        <v>0</v>
      </c>
      <c r="BO108" s="86"/>
      <c r="BP108" s="86"/>
      <c r="BQ108" s="112" t="s">
        <v>479</v>
      </c>
      <c r="BR108" s="86"/>
      <c r="BS108" s="86"/>
    </row>
    <row r="109" s="55" customFormat="1" ht="50.25" hidden="1" customHeight="1" spans="1:71">
      <c r="A109" s="86" t="s">
        <v>403</v>
      </c>
      <c r="B109" s="112" t="s">
        <v>728</v>
      </c>
      <c r="C109" s="88">
        <v>44927</v>
      </c>
      <c r="D109" s="112" t="s">
        <v>729</v>
      </c>
      <c r="E109" s="112" t="s">
        <v>730</v>
      </c>
      <c r="F109" s="112" t="s">
        <v>576</v>
      </c>
      <c r="G109" s="112" t="s">
        <v>729</v>
      </c>
      <c r="H109" s="112" t="s">
        <v>730</v>
      </c>
      <c r="I109" s="112" t="s">
        <v>576</v>
      </c>
      <c r="J109" s="196" t="s">
        <v>579</v>
      </c>
      <c r="K109" s="196" t="s">
        <v>579</v>
      </c>
      <c r="L109" s="196"/>
      <c r="M109" s="196"/>
      <c r="N109" s="196"/>
      <c r="O109" s="147" t="s">
        <v>267</v>
      </c>
      <c r="P109" s="200">
        <v>10000</v>
      </c>
      <c r="Q109" s="147" t="s">
        <v>203</v>
      </c>
      <c r="R109" s="147"/>
      <c r="S109" s="112"/>
      <c r="T109" s="112"/>
      <c r="U109" s="147" t="s">
        <v>141</v>
      </c>
      <c r="V109" s="147" t="s">
        <v>731</v>
      </c>
      <c r="W109" s="147" t="s">
        <v>85</v>
      </c>
      <c r="X109" s="147" t="s">
        <v>732</v>
      </c>
      <c r="Y109" s="112" t="s">
        <v>456</v>
      </c>
      <c r="Z109" s="112" t="s">
        <v>733</v>
      </c>
      <c r="AA109" s="112"/>
      <c r="AB109" s="112"/>
      <c r="AC109" s="112"/>
      <c r="AD109" s="147" t="s">
        <v>293</v>
      </c>
      <c r="AE109" s="112" t="s">
        <v>583</v>
      </c>
      <c r="AF109" s="147" t="s">
        <v>734</v>
      </c>
      <c r="AG109" s="112" t="s">
        <v>735</v>
      </c>
      <c r="AH109" s="147" t="s">
        <v>736</v>
      </c>
      <c r="AI109" s="209" t="s">
        <v>581</v>
      </c>
      <c r="AJ109" s="147" t="s">
        <v>603</v>
      </c>
      <c r="AK109" s="112"/>
      <c r="AL109" s="112"/>
      <c r="AM109" s="112"/>
      <c r="AN109" s="112"/>
      <c r="AO109" s="147" t="s">
        <v>279</v>
      </c>
      <c r="AP109" s="147" t="s">
        <v>275</v>
      </c>
      <c r="AQ109" s="147" t="s">
        <v>737</v>
      </c>
      <c r="AR109" s="147" t="s">
        <v>738</v>
      </c>
      <c r="AS109" s="112"/>
      <c r="AT109" s="197">
        <f>AZ109</f>
        <v>441176.839622642</v>
      </c>
      <c r="AU109" s="197">
        <f>BB109</f>
        <v>467647.45</v>
      </c>
      <c r="AV109" s="112"/>
      <c r="AW109" s="197"/>
      <c r="AX109" s="165">
        <v>44927</v>
      </c>
      <c r="AY109" s="165" t="s">
        <v>739</v>
      </c>
      <c r="AZ109" s="200">
        <v>441176.839622642</v>
      </c>
      <c r="BA109" s="197"/>
      <c r="BB109" s="200">
        <v>467647.45</v>
      </c>
      <c r="BC109" s="131" t="s">
        <v>409</v>
      </c>
      <c r="BD109" s="166"/>
      <c r="BE109" s="166"/>
      <c r="BF109" s="112"/>
      <c r="BG109" s="197"/>
      <c r="BH109" s="217">
        <v>2023</v>
      </c>
      <c r="BI109" s="185"/>
      <c r="BJ109" s="185"/>
      <c r="BK109" s="217">
        <v>2023</v>
      </c>
      <c r="BL109" s="218">
        <f t="shared" si="23"/>
        <v>467647.45</v>
      </c>
      <c r="BM109" s="112"/>
      <c r="BN109" s="131">
        <f t="shared" si="20"/>
        <v>0</v>
      </c>
      <c r="BO109" s="112"/>
      <c r="BP109" s="112"/>
      <c r="BQ109" s="112"/>
      <c r="BR109" s="112"/>
      <c r="BS109" s="112"/>
    </row>
    <row r="110" s="55" customFormat="1" ht="38.25" hidden="1" spans="1:71">
      <c r="A110" s="86" t="s">
        <v>403</v>
      </c>
      <c r="B110" s="112" t="s">
        <v>728</v>
      </c>
      <c r="C110" s="88">
        <v>44927</v>
      </c>
      <c r="D110" s="112" t="s">
        <v>740</v>
      </c>
      <c r="E110" s="90" t="s">
        <v>741</v>
      </c>
      <c r="F110" s="112" t="s">
        <v>576</v>
      </c>
      <c r="G110" s="112" t="s">
        <v>740</v>
      </c>
      <c r="H110" s="90" t="s">
        <v>741</v>
      </c>
      <c r="I110" s="112" t="s">
        <v>576</v>
      </c>
      <c r="J110" s="196" t="s">
        <v>579</v>
      </c>
      <c r="K110" s="196" t="s">
        <v>579</v>
      </c>
      <c r="L110" s="196"/>
      <c r="M110" s="196"/>
      <c r="N110" s="196"/>
      <c r="O110" s="147" t="s">
        <v>267</v>
      </c>
      <c r="P110" s="200">
        <v>800</v>
      </c>
      <c r="Q110" s="147" t="s">
        <v>742</v>
      </c>
      <c r="R110" s="112"/>
      <c r="S110" s="112"/>
      <c r="T110" s="112"/>
      <c r="U110" s="90" t="s">
        <v>141</v>
      </c>
      <c r="V110" s="147" t="s">
        <v>743</v>
      </c>
      <c r="W110" s="112" t="s">
        <v>88</v>
      </c>
      <c r="X110" s="112" t="s">
        <v>744</v>
      </c>
      <c r="Y110" s="112" t="s">
        <v>456</v>
      </c>
      <c r="Z110" s="205" t="s">
        <v>745</v>
      </c>
      <c r="AA110" s="112"/>
      <c r="AB110" s="112"/>
      <c r="AC110" s="112"/>
      <c r="AD110" s="147" t="s">
        <v>293</v>
      </c>
      <c r="AE110" s="112" t="s">
        <v>583</v>
      </c>
      <c r="AF110" s="147" t="s">
        <v>734</v>
      </c>
      <c r="AG110" s="112"/>
      <c r="AH110" s="147" t="s">
        <v>746</v>
      </c>
      <c r="AI110" s="209" t="s">
        <v>581</v>
      </c>
      <c r="AJ110" s="147" t="s">
        <v>747</v>
      </c>
      <c r="AK110" s="112"/>
      <c r="AL110" s="112"/>
      <c r="AM110" s="112"/>
      <c r="AN110" s="112"/>
      <c r="AO110" s="147" t="s">
        <v>279</v>
      </c>
      <c r="AP110" s="147" t="s">
        <v>275</v>
      </c>
      <c r="AQ110" s="147" t="s">
        <v>737</v>
      </c>
      <c r="AR110" s="147" t="s">
        <v>738</v>
      </c>
      <c r="AS110" s="112"/>
      <c r="AT110" s="197">
        <f t="shared" ref="AT110:AT120" si="24">AZ110</f>
        <v>305097.452830189</v>
      </c>
      <c r="AU110" s="197">
        <f t="shared" ref="AU110:AU120" si="25">BB110</f>
        <v>323403.3</v>
      </c>
      <c r="AV110" s="112"/>
      <c r="AW110" s="197"/>
      <c r="AX110" s="165">
        <v>44927</v>
      </c>
      <c r="AY110" s="165" t="s">
        <v>739</v>
      </c>
      <c r="AZ110" s="200">
        <v>305097.452830189</v>
      </c>
      <c r="BA110" s="197"/>
      <c r="BB110" s="200">
        <v>323403.3</v>
      </c>
      <c r="BC110" s="131" t="s">
        <v>409</v>
      </c>
      <c r="BD110" s="166"/>
      <c r="BE110" s="166"/>
      <c r="BF110" s="112"/>
      <c r="BG110" s="197"/>
      <c r="BH110" s="217">
        <v>2023</v>
      </c>
      <c r="BI110" s="185"/>
      <c r="BJ110" s="185"/>
      <c r="BK110" s="217">
        <v>2023</v>
      </c>
      <c r="BL110" s="218">
        <f t="shared" si="23"/>
        <v>323403.3</v>
      </c>
      <c r="BM110" s="112"/>
      <c r="BN110" s="131">
        <f t="shared" si="20"/>
        <v>0</v>
      </c>
      <c r="BO110" s="112"/>
      <c r="BP110" s="112"/>
      <c r="BQ110" s="112"/>
      <c r="BR110" s="112"/>
      <c r="BS110" s="112"/>
    </row>
    <row r="111" s="55" customFormat="1" ht="38.25" hidden="1" spans="1:71">
      <c r="A111" s="86" t="s">
        <v>403</v>
      </c>
      <c r="B111" s="112" t="s">
        <v>728</v>
      </c>
      <c r="C111" s="88">
        <v>44927</v>
      </c>
      <c r="D111" s="112" t="s">
        <v>748</v>
      </c>
      <c r="E111" s="90" t="s">
        <v>749</v>
      </c>
      <c r="F111" s="112" t="s">
        <v>576</v>
      </c>
      <c r="G111" s="112" t="s">
        <v>748</v>
      </c>
      <c r="H111" s="90" t="s">
        <v>749</v>
      </c>
      <c r="I111" s="112" t="s">
        <v>576</v>
      </c>
      <c r="J111" s="196" t="s">
        <v>579</v>
      </c>
      <c r="K111" s="196" t="s">
        <v>579</v>
      </c>
      <c r="L111" s="196"/>
      <c r="M111" s="196"/>
      <c r="N111" s="196"/>
      <c r="O111" s="147" t="s">
        <v>267</v>
      </c>
      <c r="P111" s="200">
        <v>2000</v>
      </c>
      <c r="Q111" s="147" t="s">
        <v>750</v>
      </c>
      <c r="R111" s="112"/>
      <c r="S111" s="112"/>
      <c r="T111" s="112"/>
      <c r="U111" s="90" t="s">
        <v>141</v>
      </c>
      <c r="V111" s="147" t="s">
        <v>751</v>
      </c>
      <c r="W111" s="112" t="s">
        <v>88</v>
      </c>
      <c r="X111" s="112" t="s">
        <v>744</v>
      </c>
      <c r="Y111" s="112" t="s">
        <v>456</v>
      </c>
      <c r="Z111" s="205" t="s">
        <v>745</v>
      </c>
      <c r="AA111" s="112"/>
      <c r="AB111" s="112"/>
      <c r="AC111" s="112"/>
      <c r="AD111" s="147" t="s">
        <v>293</v>
      </c>
      <c r="AE111" s="112" t="s">
        <v>583</v>
      </c>
      <c r="AF111" s="147" t="s">
        <v>734</v>
      </c>
      <c r="AG111" s="112"/>
      <c r="AH111" s="147" t="s">
        <v>752</v>
      </c>
      <c r="AI111" s="209" t="s">
        <v>581</v>
      </c>
      <c r="AJ111" s="147" t="s">
        <v>747</v>
      </c>
      <c r="AK111" s="112"/>
      <c r="AL111" s="112"/>
      <c r="AM111" s="112"/>
      <c r="AN111" s="112"/>
      <c r="AO111" s="147" t="s">
        <v>279</v>
      </c>
      <c r="AP111" s="147" t="s">
        <v>275</v>
      </c>
      <c r="AQ111" s="147" t="s">
        <v>737</v>
      </c>
      <c r="AR111" s="147" t="s">
        <v>738</v>
      </c>
      <c r="AS111" s="112"/>
      <c r="AT111" s="197">
        <f t="shared" si="24"/>
        <v>233330.556603774</v>
      </c>
      <c r="AU111" s="197">
        <f t="shared" si="25"/>
        <v>247330.39</v>
      </c>
      <c r="AV111" s="112"/>
      <c r="AW111" s="197"/>
      <c r="AX111" s="165">
        <v>44927</v>
      </c>
      <c r="AY111" s="165" t="s">
        <v>739</v>
      </c>
      <c r="AZ111" s="200">
        <v>233330.556603774</v>
      </c>
      <c r="BA111" s="197"/>
      <c r="BB111" s="200">
        <v>247330.39</v>
      </c>
      <c r="BC111" s="131" t="s">
        <v>409</v>
      </c>
      <c r="BD111" s="166"/>
      <c r="BE111" s="166"/>
      <c r="BF111" s="112"/>
      <c r="BG111" s="197"/>
      <c r="BH111" s="217">
        <v>2023</v>
      </c>
      <c r="BI111" s="185"/>
      <c r="BJ111" s="185"/>
      <c r="BK111" s="217">
        <v>2023</v>
      </c>
      <c r="BL111" s="218">
        <f t="shared" si="23"/>
        <v>247330.39</v>
      </c>
      <c r="BM111" s="112"/>
      <c r="BN111" s="131">
        <f t="shared" si="20"/>
        <v>0</v>
      </c>
      <c r="BO111" s="112"/>
      <c r="BP111" s="112"/>
      <c r="BQ111" s="112"/>
      <c r="BR111" s="112"/>
      <c r="BS111" s="112"/>
    </row>
    <row r="112" s="55" customFormat="1" ht="38.25" hidden="1" spans="1:71">
      <c r="A112" s="86" t="s">
        <v>403</v>
      </c>
      <c r="B112" s="112" t="s">
        <v>728</v>
      </c>
      <c r="C112" s="88">
        <v>44927</v>
      </c>
      <c r="D112" s="112" t="s">
        <v>753</v>
      </c>
      <c r="E112" s="90" t="s">
        <v>754</v>
      </c>
      <c r="F112" s="112" t="s">
        <v>576</v>
      </c>
      <c r="G112" s="112" t="s">
        <v>753</v>
      </c>
      <c r="H112" s="90" t="s">
        <v>754</v>
      </c>
      <c r="I112" s="112" t="s">
        <v>576</v>
      </c>
      <c r="J112" s="196" t="s">
        <v>579</v>
      </c>
      <c r="K112" s="196" t="s">
        <v>579</v>
      </c>
      <c r="L112" s="196"/>
      <c r="M112" s="196"/>
      <c r="N112" s="196"/>
      <c r="O112" s="147" t="s">
        <v>248</v>
      </c>
      <c r="P112" s="200">
        <v>150</v>
      </c>
      <c r="Q112" s="147" t="s">
        <v>161</v>
      </c>
      <c r="R112" s="112"/>
      <c r="S112" s="112"/>
      <c r="T112" s="112"/>
      <c r="U112" s="147" t="s">
        <v>141</v>
      </c>
      <c r="V112" s="147" t="s">
        <v>751</v>
      </c>
      <c r="W112" s="112" t="s">
        <v>88</v>
      </c>
      <c r="X112" s="112" t="s">
        <v>744</v>
      </c>
      <c r="Y112" s="112" t="s">
        <v>456</v>
      </c>
      <c r="Z112" s="205" t="s">
        <v>745</v>
      </c>
      <c r="AA112" s="112"/>
      <c r="AB112" s="112"/>
      <c r="AC112" s="112"/>
      <c r="AD112" s="147" t="s">
        <v>293</v>
      </c>
      <c r="AE112" s="112" t="s">
        <v>583</v>
      </c>
      <c r="AF112" s="147" t="s">
        <v>734</v>
      </c>
      <c r="AG112" s="112"/>
      <c r="AH112" s="147" t="s">
        <v>752</v>
      </c>
      <c r="AI112" s="209" t="s">
        <v>581</v>
      </c>
      <c r="AJ112" s="147" t="s">
        <v>755</v>
      </c>
      <c r="AK112" s="112"/>
      <c r="AL112" s="112"/>
      <c r="AM112" s="112"/>
      <c r="AN112" s="112"/>
      <c r="AO112" s="147" t="s">
        <v>279</v>
      </c>
      <c r="AP112" s="147" t="s">
        <v>275</v>
      </c>
      <c r="AQ112" s="147" t="s">
        <v>737</v>
      </c>
      <c r="AR112" s="147" t="s">
        <v>738</v>
      </c>
      <c r="AS112" s="112"/>
      <c r="AT112" s="197">
        <f t="shared" si="24"/>
        <v>100477.89</v>
      </c>
      <c r="AU112" s="197">
        <f t="shared" si="25"/>
        <v>106506.56</v>
      </c>
      <c r="AV112" s="112"/>
      <c r="AW112" s="197"/>
      <c r="AX112" s="165">
        <v>44927</v>
      </c>
      <c r="AY112" s="165" t="s">
        <v>739</v>
      </c>
      <c r="AZ112" s="200">
        <v>100477.89</v>
      </c>
      <c r="BA112" s="197"/>
      <c r="BB112" s="200">
        <v>106506.56</v>
      </c>
      <c r="BC112" s="131" t="s">
        <v>409</v>
      </c>
      <c r="BD112" s="166"/>
      <c r="BE112" s="166"/>
      <c r="BF112" s="112"/>
      <c r="BG112" s="197"/>
      <c r="BH112" s="217">
        <v>2023</v>
      </c>
      <c r="BI112" s="185"/>
      <c r="BJ112" s="185"/>
      <c r="BK112" s="217">
        <v>2023</v>
      </c>
      <c r="BL112" s="218">
        <f t="shared" si="23"/>
        <v>106506.56</v>
      </c>
      <c r="BM112" s="112"/>
      <c r="BN112" s="131">
        <f t="shared" si="20"/>
        <v>0</v>
      </c>
      <c r="BO112" s="112"/>
      <c r="BP112" s="112"/>
      <c r="BQ112" s="112"/>
      <c r="BR112" s="112"/>
      <c r="BS112" s="112"/>
    </row>
    <row r="113" s="55" customFormat="1" ht="38.25" hidden="1" spans="1:71">
      <c r="A113" s="86" t="s">
        <v>403</v>
      </c>
      <c r="B113" s="86" t="s">
        <v>717</v>
      </c>
      <c r="C113" s="88">
        <v>44927</v>
      </c>
      <c r="D113" s="112" t="s">
        <v>756</v>
      </c>
      <c r="E113" s="86" t="s">
        <v>719</v>
      </c>
      <c r="F113" s="112" t="s">
        <v>576</v>
      </c>
      <c r="G113" s="112" t="s">
        <v>756</v>
      </c>
      <c r="H113" s="86" t="s">
        <v>719</v>
      </c>
      <c r="I113" s="112" t="s">
        <v>576</v>
      </c>
      <c r="J113" s="196" t="s">
        <v>579</v>
      </c>
      <c r="K113" s="196" t="s">
        <v>579</v>
      </c>
      <c r="L113" s="196"/>
      <c r="M113" s="196"/>
      <c r="N113" s="102"/>
      <c r="O113" s="86" t="s">
        <v>545</v>
      </c>
      <c r="P113" s="199">
        <v>388</v>
      </c>
      <c r="Q113" s="147" t="s">
        <v>161</v>
      </c>
      <c r="R113" s="112"/>
      <c r="S113" s="112"/>
      <c r="T113" s="112"/>
      <c r="U113" s="147" t="s">
        <v>141</v>
      </c>
      <c r="V113" s="147" t="s">
        <v>721</v>
      </c>
      <c r="W113" s="112" t="s">
        <v>90</v>
      </c>
      <c r="X113" s="86" t="s">
        <v>722</v>
      </c>
      <c r="Y113" s="86" t="s">
        <v>456</v>
      </c>
      <c r="Z113" s="205" t="s">
        <v>723</v>
      </c>
      <c r="AA113" s="86"/>
      <c r="AB113" s="86"/>
      <c r="AC113" s="86"/>
      <c r="AD113" s="147" t="s">
        <v>293</v>
      </c>
      <c r="AE113" s="112" t="s">
        <v>757</v>
      </c>
      <c r="AF113" s="192" t="s">
        <v>758</v>
      </c>
      <c r="AG113" s="112" t="s">
        <v>735</v>
      </c>
      <c r="AH113" s="147" t="s">
        <v>759</v>
      </c>
      <c r="AI113" s="209" t="s">
        <v>581</v>
      </c>
      <c r="AJ113" s="147" t="s">
        <v>760</v>
      </c>
      <c r="AK113" s="112"/>
      <c r="AL113" s="112"/>
      <c r="AM113" s="112"/>
      <c r="AN113" s="112"/>
      <c r="AO113" s="147" t="s">
        <v>279</v>
      </c>
      <c r="AP113" s="147" t="s">
        <v>275</v>
      </c>
      <c r="AQ113" s="147" t="s">
        <v>737</v>
      </c>
      <c r="AR113" s="147" t="s">
        <v>738</v>
      </c>
      <c r="AS113" s="112"/>
      <c r="AT113" s="197">
        <f t="shared" si="24"/>
        <v>5000</v>
      </c>
      <c r="AU113" s="197">
        <f t="shared" si="25"/>
        <v>5300</v>
      </c>
      <c r="AV113" s="112"/>
      <c r="AW113" s="197"/>
      <c r="AX113" s="165">
        <v>44927</v>
      </c>
      <c r="AY113" s="165" t="s">
        <v>739</v>
      </c>
      <c r="AZ113" s="200">
        <v>5000</v>
      </c>
      <c r="BA113" s="197"/>
      <c r="BB113" s="200">
        <v>5300</v>
      </c>
      <c r="BC113" s="131" t="s">
        <v>409</v>
      </c>
      <c r="BD113" s="166"/>
      <c r="BE113" s="166"/>
      <c r="BF113" s="112"/>
      <c r="BG113" s="197"/>
      <c r="BH113" s="217">
        <v>2023</v>
      </c>
      <c r="BI113" s="185"/>
      <c r="BJ113" s="185"/>
      <c r="BK113" s="217">
        <v>2023</v>
      </c>
      <c r="BL113" s="218">
        <f t="shared" si="23"/>
        <v>5300</v>
      </c>
      <c r="BM113" s="112"/>
      <c r="BN113" s="131">
        <f t="shared" si="20"/>
        <v>0</v>
      </c>
      <c r="BO113" s="112"/>
      <c r="BP113" s="112"/>
      <c r="BQ113" s="112"/>
      <c r="BR113" s="112"/>
      <c r="BS113" s="112"/>
    </row>
    <row r="114" s="55" customFormat="1" ht="25.5" hidden="1" spans="1:71">
      <c r="A114" s="86" t="s">
        <v>403</v>
      </c>
      <c r="B114" s="112" t="s">
        <v>191</v>
      </c>
      <c r="C114" s="88">
        <v>44927</v>
      </c>
      <c r="D114" s="112" t="s">
        <v>761</v>
      </c>
      <c r="E114" s="90" t="s">
        <v>762</v>
      </c>
      <c r="F114" s="112" t="s">
        <v>576</v>
      </c>
      <c r="G114" s="112" t="s">
        <v>761</v>
      </c>
      <c r="H114" s="90" t="s">
        <v>762</v>
      </c>
      <c r="I114" s="112" t="s">
        <v>576</v>
      </c>
      <c r="J114" s="196" t="s">
        <v>579</v>
      </c>
      <c r="K114" s="196" t="s">
        <v>579</v>
      </c>
      <c r="L114" s="196"/>
      <c r="M114" s="196"/>
      <c r="N114" s="102" t="s">
        <v>763</v>
      </c>
      <c r="O114" s="147" t="s">
        <v>276</v>
      </c>
      <c r="P114" s="201">
        <v>0</v>
      </c>
      <c r="Q114" s="147" t="s">
        <v>161</v>
      </c>
      <c r="R114" s="112"/>
      <c r="S114" s="112"/>
      <c r="T114" s="112"/>
      <c r="U114" s="90" t="s">
        <v>144</v>
      </c>
      <c r="V114" s="147" t="s">
        <v>581</v>
      </c>
      <c r="W114" s="112"/>
      <c r="X114" s="112"/>
      <c r="Y114" s="112"/>
      <c r="Z114" s="206"/>
      <c r="AA114" s="112" t="s">
        <v>764</v>
      </c>
      <c r="AB114" s="112" t="s">
        <v>764</v>
      </c>
      <c r="AC114" s="112"/>
      <c r="AD114" s="147" t="s">
        <v>293</v>
      </c>
      <c r="AE114" s="112" t="s">
        <v>583</v>
      </c>
      <c r="AF114" s="147" t="s">
        <v>765</v>
      </c>
      <c r="AG114" s="112"/>
      <c r="AH114" s="147" t="s">
        <v>766</v>
      </c>
      <c r="AI114" s="209" t="s">
        <v>581</v>
      </c>
      <c r="AJ114" s="147" t="s">
        <v>603</v>
      </c>
      <c r="AK114" s="112"/>
      <c r="AL114" s="112"/>
      <c r="AM114" s="112"/>
      <c r="AN114" s="112"/>
      <c r="AO114" s="147" t="s">
        <v>279</v>
      </c>
      <c r="AP114" s="147" t="s">
        <v>275</v>
      </c>
      <c r="AQ114" s="147" t="s">
        <v>737</v>
      </c>
      <c r="AR114" s="147" t="s">
        <v>738</v>
      </c>
      <c r="AS114" s="112"/>
      <c r="AT114" s="197">
        <f t="shared" si="24"/>
        <v>6043.52830188679</v>
      </c>
      <c r="AU114" s="197">
        <f t="shared" si="25"/>
        <v>6406.14</v>
      </c>
      <c r="AV114" s="112"/>
      <c r="AW114" s="197"/>
      <c r="AX114" s="165">
        <v>44927</v>
      </c>
      <c r="AY114" s="165" t="s">
        <v>739</v>
      </c>
      <c r="AZ114" s="200">
        <v>6043.52830188679</v>
      </c>
      <c r="BA114" s="197"/>
      <c r="BB114" s="200">
        <v>6406.14</v>
      </c>
      <c r="BC114" s="131" t="s">
        <v>409</v>
      </c>
      <c r="BD114" s="166"/>
      <c r="BE114" s="166"/>
      <c r="BF114" s="112"/>
      <c r="BG114" s="197"/>
      <c r="BH114" s="217">
        <v>2023</v>
      </c>
      <c r="BI114" s="185"/>
      <c r="BJ114" s="185"/>
      <c r="BK114" s="217">
        <v>2023</v>
      </c>
      <c r="BL114" s="218">
        <f t="shared" si="23"/>
        <v>6406.14</v>
      </c>
      <c r="BM114" s="112"/>
      <c r="BN114" s="131">
        <f t="shared" si="20"/>
        <v>0</v>
      </c>
      <c r="BO114" s="112"/>
      <c r="BP114" s="112"/>
      <c r="BQ114" s="112"/>
      <c r="BR114" s="112"/>
      <c r="BS114" s="112"/>
    </row>
    <row r="115" s="55" customFormat="1" ht="25.5" hidden="1" spans="1:71">
      <c r="A115" s="86" t="s">
        <v>403</v>
      </c>
      <c r="B115" s="112" t="s">
        <v>191</v>
      </c>
      <c r="C115" s="88">
        <v>44927</v>
      </c>
      <c r="D115" s="112" t="s">
        <v>767</v>
      </c>
      <c r="E115" s="86" t="s">
        <v>544</v>
      </c>
      <c r="F115" s="112" t="s">
        <v>576</v>
      </c>
      <c r="G115" s="112" t="s">
        <v>767</v>
      </c>
      <c r="H115" s="90" t="s">
        <v>544</v>
      </c>
      <c r="I115" s="112" t="s">
        <v>576</v>
      </c>
      <c r="J115" s="196" t="s">
        <v>579</v>
      </c>
      <c r="K115" s="196" t="s">
        <v>579</v>
      </c>
      <c r="L115" s="196"/>
      <c r="M115" s="196"/>
      <c r="N115" s="196"/>
      <c r="O115" s="147" t="s">
        <v>267</v>
      </c>
      <c r="P115" s="104">
        <v>600</v>
      </c>
      <c r="Q115" s="147" t="s">
        <v>742</v>
      </c>
      <c r="R115" s="112"/>
      <c r="S115" s="112"/>
      <c r="T115" s="112"/>
      <c r="U115" s="147" t="s">
        <v>580</v>
      </c>
      <c r="V115" s="147" t="s">
        <v>581</v>
      </c>
      <c r="W115" s="112"/>
      <c r="X115" s="112"/>
      <c r="Y115" s="112"/>
      <c r="Z115" s="206"/>
      <c r="AA115" s="87" t="s">
        <v>417</v>
      </c>
      <c r="AB115" s="90" t="s">
        <v>549</v>
      </c>
      <c r="AC115" s="112"/>
      <c r="AD115" s="147" t="s">
        <v>293</v>
      </c>
      <c r="AE115" s="112" t="s">
        <v>757</v>
      </c>
      <c r="AF115" s="147" t="s">
        <v>734</v>
      </c>
      <c r="AG115" s="112"/>
      <c r="AH115" s="147" t="s">
        <v>746</v>
      </c>
      <c r="AI115" s="209" t="s">
        <v>581</v>
      </c>
      <c r="AJ115" s="147" t="s">
        <v>747</v>
      </c>
      <c r="AK115" s="112"/>
      <c r="AL115" s="112"/>
      <c r="AM115" s="112"/>
      <c r="AN115" s="112"/>
      <c r="AO115" s="147" t="s">
        <v>279</v>
      </c>
      <c r="AP115" s="147" t="s">
        <v>275</v>
      </c>
      <c r="AQ115" s="147" t="s">
        <v>737</v>
      </c>
      <c r="AR115" s="147" t="s">
        <v>738</v>
      </c>
      <c r="AS115" s="112"/>
      <c r="AT115" s="197">
        <f t="shared" si="24"/>
        <v>114956.245283019</v>
      </c>
      <c r="AU115" s="197">
        <f t="shared" si="25"/>
        <v>121853.62</v>
      </c>
      <c r="AV115" s="112"/>
      <c r="AW115" s="197"/>
      <c r="AX115" s="165">
        <v>44927</v>
      </c>
      <c r="AY115" s="165" t="s">
        <v>739</v>
      </c>
      <c r="AZ115" s="200">
        <v>114956.245283019</v>
      </c>
      <c r="BA115" s="197"/>
      <c r="BB115" s="200">
        <v>121853.62</v>
      </c>
      <c r="BC115" s="131" t="s">
        <v>409</v>
      </c>
      <c r="BD115" s="166"/>
      <c r="BE115" s="166"/>
      <c r="BF115" s="112"/>
      <c r="BG115" s="197"/>
      <c r="BH115" s="217">
        <v>2023</v>
      </c>
      <c r="BI115" s="185"/>
      <c r="BJ115" s="185"/>
      <c r="BK115" s="217">
        <v>2023</v>
      </c>
      <c r="BL115" s="218">
        <f t="shared" si="23"/>
        <v>121853.62</v>
      </c>
      <c r="BM115" s="112"/>
      <c r="BN115" s="131">
        <f t="shared" si="20"/>
        <v>0</v>
      </c>
      <c r="BO115" s="112"/>
      <c r="BP115" s="112"/>
      <c r="BQ115" s="112"/>
      <c r="BR115" s="112"/>
      <c r="BS115" s="112"/>
    </row>
    <row r="116" s="55" customFormat="1" ht="38.25" hidden="1" spans="1:71">
      <c r="A116" s="86" t="s">
        <v>403</v>
      </c>
      <c r="B116" s="112" t="s">
        <v>728</v>
      </c>
      <c r="C116" s="88">
        <v>44927</v>
      </c>
      <c r="D116" s="112" t="s">
        <v>768</v>
      </c>
      <c r="E116" s="90" t="s">
        <v>769</v>
      </c>
      <c r="F116" s="112" t="s">
        <v>576</v>
      </c>
      <c r="G116" s="112" t="s">
        <v>768</v>
      </c>
      <c r="H116" s="90" t="s">
        <v>769</v>
      </c>
      <c r="I116" s="112" t="s">
        <v>576</v>
      </c>
      <c r="J116" s="196" t="s">
        <v>579</v>
      </c>
      <c r="K116" s="196" t="s">
        <v>579</v>
      </c>
      <c r="L116" s="196"/>
      <c r="M116" s="196"/>
      <c r="N116" s="196"/>
      <c r="O116" s="147" t="s">
        <v>267</v>
      </c>
      <c r="P116" s="200">
        <v>2000</v>
      </c>
      <c r="Q116" s="147" t="s">
        <v>750</v>
      </c>
      <c r="R116" s="112"/>
      <c r="S116" s="112"/>
      <c r="T116" s="112"/>
      <c r="U116" s="147" t="s">
        <v>141</v>
      </c>
      <c r="V116" s="147" t="s">
        <v>770</v>
      </c>
      <c r="W116" s="112" t="s">
        <v>82</v>
      </c>
      <c r="X116" s="112" t="s">
        <v>455</v>
      </c>
      <c r="Y116" s="112" t="s">
        <v>456</v>
      </c>
      <c r="Z116" s="205" t="s">
        <v>457</v>
      </c>
      <c r="AA116" s="112"/>
      <c r="AB116" s="112"/>
      <c r="AC116" s="112"/>
      <c r="AD116" s="147" t="s">
        <v>293</v>
      </c>
      <c r="AE116" s="112" t="s">
        <v>583</v>
      </c>
      <c r="AF116" s="147" t="s">
        <v>734</v>
      </c>
      <c r="AG116" s="112"/>
      <c r="AH116" s="147" t="s">
        <v>752</v>
      </c>
      <c r="AI116" s="209" t="s">
        <v>581</v>
      </c>
      <c r="AJ116" s="147" t="s">
        <v>603</v>
      </c>
      <c r="AK116" s="112"/>
      <c r="AL116" s="112"/>
      <c r="AM116" s="112"/>
      <c r="AN116" s="112"/>
      <c r="AO116" s="147" t="s">
        <v>279</v>
      </c>
      <c r="AP116" s="147" t="s">
        <v>275</v>
      </c>
      <c r="AQ116" s="147" t="s">
        <v>737</v>
      </c>
      <c r="AR116" s="147" t="s">
        <v>738</v>
      </c>
      <c r="AS116" s="112"/>
      <c r="AT116" s="197">
        <f t="shared" si="24"/>
        <v>187172.226415094</v>
      </c>
      <c r="AU116" s="197">
        <f t="shared" si="25"/>
        <v>198402.56</v>
      </c>
      <c r="AV116" s="112"/>
      <c r="AW116" s="197"/>
      <c r="AX116" s="165">
        <v>44927</v>
      </c>
      <c r="AY116" s="165" t="s">
        <v>739</v>
      </c>
      <c r="AZ116" s="200">
        <v>187172.226415094</v>
      </c>
      <c r="BA116" s="197"/>
      <c r="BB116" s="200">
        <v>198402.56</v>
      </c>
      <c r="BC116" s="131" t="s">
        <v>409</v>
      </c>
      <c r="BD116" s="166"/>
      <c r="BE116" s="166"/>
      <c r="BF116" s="112"/>
      <c r="BG116" s="197"/>
      <c r="BH116" s="217">
        <v>2023</v>
      </c>
      <c r="BI116" s="185"/>
      <c r="BJ116" s="185"/>
      <c r="BK116" s="217">
        <v>2023</v>
      </c>
      <c r="BL116" s="218">
        <f t="shared" si="23"/>
        <v>198402.56</v>
      </c>
      <c r="BM116" s="112"/>
      <c r="BN116" s="131">
        <f t="shared" si="20"/>
        <v>0</v>
      </c>
      <c r="BO116" s="112"/>
      <c r="BP116" s="112"/>
      <c r="BQ116" s="112"/>
      <c r="BR116" s="112"/>
      <c r="BS116" s="112"/>
    </row>
    <row r="117" s="55" customFormat="1" ht="25.5" hidden="1" spans="1:71">
      <c r="A117" s="86" t="s">
        <v>403</v>
      </c>
      <c r="B117" s="112" t="s">
        <v>191</v>
      </c>
      <c r="C117" s="88">
        <v>44927</v>
      </c>
      <c r="D117" s="112" t="s">
        <v>771</v>
      </c>
      <c r="E117" s="90" t="s">
        <v>772</v>
      </c>
      <c r="F117" s="112" t="s">
        <v>576</v>
      </c>
      <c r="G117" s="112" t="s">
        <v>771</v>
      </c>
      <c r="H117" s="90" t="s">
        <v>772</v>
      </c>
      <c r="I117" s="112" t="s">
        <v>576</v>
      </c>
      <c r="J117" s="196" t="s">
        <v>579</v>
      </c>
      <c r="K117" s="196" t="s">
        <v>579</v>
      </c>
      <c r="L117" s="196"/>
      <c r="M117" s="196"/>
      <c r="N117" s="196"/>
      <c r="O117" s="147" t="s">
        <v>267</v>
      </c>
      <c r="P117" s="200">
        <v>900</v>
      </c>
      <c r="Q117" s="147" t="s">
        <v>742</v>
      </c>
      <c r="R117" s="112"/>
      <c r="S117" s="112"/>
      <c r="T117" s="112"/>
      <c r="U117" s="147" t="s">
        <v>580</v>
      </c>
      <c r="V117" s="147" t="s">
        <v>581</v>
      </c>
      <c r="W117" s="112"/>
      <c r="X117" s="112"/>
      <c r="Y117" s="112"/>
      <c r="Z117" s="206"/>
      <c r="AA117" s="112" t="s">
        <v>773</v>
      </c>
      <c r="AB117" s="112" t="s">
        <v>774</v>
      </c>
      <c r="AC117" s="112"/>
      <c r="AD117" s="147" t="s">
        <v>293</v>
      </c>
      <c r="AE117" s="112" t="s">
        <v>583</v>
      </c>
      <c r="AF117" s="147" t="s">
        <v>734</v>
      </c>
      <c r="AG117" s="112"/>
      <c r="AH117" s="147" t="s">
        <v>752</v>
      </c>
      <c r="AI117" s="209" t="s">
        <v>581</v>
      </c>
      <c r="AJ117" s="147" t="s">
        <v>603</v>
      </c>
      <c r="AK117" s="112"/>
      <c r="AL117" s="112"/>
      <c r="AM117" s="112"/>
      <c r="AN117" s="112"/>
      <c r="AO117" s="147" t="s">
        <v>279</v>
      </c>
      <c r="AP117" s="147" t="s">
        <v>275</v>
      </c>
      <c r="AQ117" s="147" t="s">
        <v>737</v>
      </c>
      <c r="AR117" s="147" t="s">
        <v>738</v>
      </c>
      <c r="AS117" s="112"/>
      <c r="AT117" s="197">
        <f t="shared" si="24"/>
        <v>201886.79245283</v>
      </c>
      <c r="AU117" s="197">
        <f t="shared" si="25"/>
        <v>214000</v>
      </c>
      <c r="AV117" s="112"/>
      <c r="AW117" s="197"/>
      <c r="AX117" s="165">
        <v>44927</v>
      </c>
      <c r="AY117" s="165" t="s">
        <v>739</v>
      </c>
      <c r="AZ117" s="200">
        <v>201886.79245283</v>
      </c>
      <c r="BA117" s="197"/>
      <c r="BB117" s="200">
        <v>214000</v>
      </c>
      <c r="BC117" s="131" t="s">
        <v>409</v>
      </c>
      <c r="BD117" s="166"/>
      <c r="BE117" s="166"/>
      <c r="BF117" s="112"/>
      <c r="BG117" s="197"/>
      <c r="BH117" s="217">
        <v>2023</v>
      </c>
      <c r="BI117" s="185"/>
      <c r="BJ117" s="185"/>
      <c r="BK117" s="217">
        <v>2023</v>
      </c>
      <c r="BL117" s="218">
        <f t="shared" si="23"/>
        <v>214000</v>
      </c>
      <c r="BM117" s="112"/>
      <c r="BN117" s="131">
        <f t="shared" si="20"/>
        <v>0</v>
      </c>
      <c r="BO117" s="112"/>
      <c r="BP117" s="112"/>
      <c r="BQ117" s="112"/>
      <c r="BR117" s="112"/>
      <c r="BS117" s="112"/>
    </row>
    <row r="118" s="55" customFormat="1" ht="38.25" hidden="1" spans="1:71">
      <c r="A118" s="86" t="s">
        <v>403</v>
      </c>
      <c r="B118" s="112" t="s">
        <v>728</v>
      </c>
      <c r="C118" s="88">
        <v>44927</v>
      </c>
      <c r="D118" s="86" t="s">
        <v>775</v>
      </c>
      <c r="E118" s="90" t="s">
        <v>776</v>
      </c>
      <c r="F118" s="112" t="s">
        <v>576</v>
      </c>
      <c r="G118" s="112" t="s">
        <v>777</v>
      </c>
      <c r="H118" s="90" t="s">
        <v>776</v>
      </c>
      <c r="I118" s="112" t="s">
        <v>576</v>
      </c>
      <c r="J118" s="196" t="s">
        <v>579</v>
      </c>
      <c r="K118" s="196" t="s">
        <v>579</v>
      </c>
      <c r="L118" s="196"/>
      <c r="M118" s="196"/>
      <c r="N118" s="102"/>
      <c r="O118" s="147" t="s">
        <v>267</v>
      </c>
      <c r="P118" s="201">
        <v>100</v>
      </c>
      <c r="Q118" s="147" t="s">
        <v>161</v>
      </c>
      <c r="R118" s="112"/>
      <c r="S118" s="112"/>
      <c r="T118" s="112"/>
      <c r="U118" s="112" t="s">
        <v>141</v>
      </c>
      <c r="V118" s="147" t="s">
        <v>778</v>
      </c>
      <c r="W118" s="112" t="s">
        <v>84</v>
      </c>
      <c r="X118" s="112" t="s">
        <v>779</v>
      </c>
      <c r="Y118" s="112" t="s">
        <v>473</v>
      </c>
      <c r="Z118" s="205" t="s">
        <v>780</v>
      </c>
      <c r="AA118" s="112"/>
      <c r="AB118" s="112"/>
      <c r="AC118" s="112"/>
      <c r="AD118" s="147" t="s">
        <v>293</v>
      </c>
      <c r="AE118" s="112" t="s">
        <v>583</v>
      </c>
      <c r="AF118" s="147" t="s">
        <v>734</v>
      </c>
      <c r="AG118" s="112"/>
      <c r="AH118" s="147" t="s">
        <v>781</v>
      </c>
      <c r="AI118" s="209" t="s">
        <v>581</v>
      </c>
      <c r="AJ118" s="147" t="s">
        <v>603</v>
      </c>
      <c r="AK118" s="112"/>
      <c r="AL118" s="112"/>
      <c r="AM118" s="112"/>
      <c r="AN118" s="112"/>
      <c r="AO118" s="147" t="s">
        <v>279</v>
      </c>
      <c r="AP118" s="147" t="s">
        <v>275</v>
      </c>
      <c r="AQ118" s="147" t="s">
        <v>737</v>
      </c>
      <c r="AR118" s="147" t="s">
        <v>738</v>
      </c>
      <c r="AS118" s="112"/>
      <c r="AT118" s="197">
        <f t="shared" si="24"/>
        <v>10576.179245283</v>
      </c>
      <c r="AU118" s="197">
        <f t="shared" si="25"/>
        <v>11210.75</v>
      </c>
      <c r="AV118" s="112"/>
      <c r="AW118" s="197"/>
      <c r="AX118" s="165">
        <v>44927</v>
      </c>
      <c r="AY118" s="165" t="s">
        <v>739</v>
      </c>
      <c r="AZ118" s="200">
        <v>10576.179245283</v>
      </c>
      <c r="BA118" s="197"/>
      <c r="BB118" s="200">
        <v>11210.75</v>
      </c>
      <c r="BC118" s="131" t="s">
        <v>409</v>
      </c>
      <c r="BD118" s="166"/>
      <c r="BE118" s="166"/>
      <c r="BF118" s="112"/>
      <c r="BG118" s="197"/>
      <c r="BH118" s="217">
        <v>2023</v>
      </c>
      <c r="BI118" s="185"/>
      <c r="BJ118" s="185"/>
      <c r="BK118" s="217">
        <v>2023</v>
      </c>
      <c r="BL118" s="218">
        <f t="shared" si="23"/>
        <v>11210.75</v>
      </c>
      <c r="BM118" s="112"/>
      <c r="BN118" s="131">
        <f t="shared" si="20"/>
        <v>0</v>
      </c>
      <c r="BO118" s="112"/>
      <c r="BP118" s="112"/>
      <c r="BQ118" s="112"/>
      <c r="BR118" s="112"/>
      <c r="BS118" s="112"/>
    </row>
    <row r="119" s="55" customFormat="1" ht="38.25" hidden="1" spans="1:71">
      <c r="A119" s="86" t="s">
        <v>403</v>
      </c>
      <c r="B119" s="112" t="s">
        <v>728</v>
      </c>
      <c r="C119" s="88">
        <v>44927</v>
      </c>
      <c r="D119" s="86" t="s">
        <v>782</v>
      </c>
      <c r="E119" s="90" t="s">
        <v>783</v>
      </c>
      <c r="F119" s="112" t="s">
        <v>576</v>
      </c>
      <c r="G119" s="112" t="s">
        <v>784</v>
      </c>
      <c r="H119" s="90" t="s">
        <v>783</v>
      </c>
      <c r="I119" s="112" t="s">
        <v>576</v>
      </c>
      <c r="J119" s="196" t="s">
        <v>579</v>
      </c>
      <c r="K119" s="196" t="s">
        <v>579</v>
      </c>
      <c r="L119" s="196"/>
      <c r="M119" s="196"/>
      <c r="N119" s="196"/>
      <c r="O119" s="147" t="s">
        <v>267</v>
      </c>
      <c r="P119" s="199">
        <v>1916</v>
      </c>
      <c r="Q119" s="147" t="s">
        <v>750</v>
      </c>
      <c r="R119" s="112"/>
      <c r="S119" s="112"/>
      <c r="T119" s="112"/>
      <c r="U119" s="147" t="s">
        <v>141</v>
      </c>
      <c r="V119" s="147" t="s">
        <v>785</v>
      </c>
      <c r="W119" s="112" t="s">
        <v>87</v>
      </c>
      <c r="X119" s="112" t="s">
        <v>786</v>
      </c>
      <c r="Y119" s="112" t="s">
        <v>456</v>
      </c>
      <c r="Z119" s="205" t="s">
        <v>787</v>
      </c>
      <c r="AA119" s="112"/>
      <c r="AB119" s="112"/>
      <c r="AC119" s="112"/>
      <c r="AD119" s="147" t="s">
        <v>293</v>
      </c>
      <c r="AE119" s="112" t="s">
        <v>583</v>
      </c>
      <c r="AF119" s="147" t="s">
        <v>734</v>
      </c>
      <c r="AG119" s="112"/>
      <c r="AH119" s="147" t="s">
        <v>752</v>
      </c>
      <c r="AI119" s="209" t="s">
        <v>581</v>
      </c>
      <c r="AJ119" s="147" t="s">
        <v>603</v>
      </c>
      <c r="AK119" s="112"/>
      <c r="AL119" s="112"/>
      <c r="AM119" s="112"/>
      <c r="AN119" s="112"/>
      <c r="AO119" s="147" t="s">
        <v>279</v>
      </c>
      <c r="AP119" s="147" t="s">
        <v>275</v>
      </c>
      <c r="AQ119" s="147" t="s">
        <v>737</v>
      </c>
      <c r="AR119" s="147" t="s">
        <v>738</v>
      </c>
      <c r="AS119" s="112"/>
      <c r="AT119" s="197">
        <f t="shared" si="24"/>
        <v>191378.443396226</v>
      </c>
      <c r="AU119" s="197">
        <f t="shared" si="25"/>
        <v>202861.15</v>
      </c>
      <c r="AV119" s="112"/>
      <c r="AW119" s="197"/>
      <c r="AX119" s="165">
        <v>44927</v>
      </c>
      <c r="AY119" s="165" t="s">
        <v>739</v>
      </c>
      <c r="AZ119" s="200">
        <v>191378.443396226</v>
      </c>
      <c r="BA119" s="197"/>
      <c r="BB119" s="200">
        <v>202861.15</v>
      </c>
      <c r="BC119" s="131" t="s">
        <v>409</v>
      </c>
      <c r="BD119" s="166"/>
      <c r="BE119" s="166"/>
      <c r="BF119" s="112"/>
      <c r="BG119" s="197"/>
      <c r="BH119" s="217">
        <v>2023</v>
      </c>
      <c r="BI119" s="185"/>
      <c r="BJ119" s="185"/>
      <c r="BK119" s="217">
        <v>2023</v>
      </c>
      <c r="BL119" s="218">
        <f t="shared" si="23"/>
        <v>202861.15</v>
      </c>
      <c r="BM119" s="112"/>
      <c r="BN119" s="131">
        <f t="shared" si="20"/>
        <v>0</v>
      </c>
      <c r="BO119" s="112"/>
      <c r="BP119" s="112"/>
      <c r="BQ119" s="112"/>
      <c r="BR119" s="112"/>
      <c r="BS119" s="112"/>
    </row>
    <row r="120" s="55" customFormat="1" ht="25.5" hidden="1" spans="1:71">
      <c r="A120" s="86" t="s">
        <v>403</v>
      </c>
      <c r="B120" s="147" t="s">
        <v>191</v>
      </c>
      <c r="C120" s="88">
        <v>44927</v>
      </c>
      <c r="D120" s="86" t="s">
        <v>788</v>
      </c>
      <c r="E120" s="90" t="s">
        <v>789</v>
      </c>
      <c r="F120" s="147" t="s">
        <v>576</v>
      </c>
      <c r="G120" s="147" t="s">
        <v>790</v>
      </c>
      <c r="H120" s="90" t="s">
        <v>789</v>
      </c>
      <c r="I120" s="147" t="s">
        <v>576</v>
      </c>
      <c r="J120" s="196" t="s">
        <v>579</v>
      </c>
      <c r="K120" s="196" t="s">
        <v>579</v>
      </c>
      <c r="L120" s="196"/>
      <c r="M120" s="196"/>
      <c r="N120" s="196"/>
      <c r="O120" s="147" t="s">
        <v>267</v>
      </c>
      <c r="P120" s="200">
        <v>300</v>
      </c>
      <c r="Q120" s="147" t="s">
        <v>161</v>
      </c>
      <c r="R120" s="112"/>
      <c r="S120" s="112"/>
      <c r="T120" s="112"/>
      <c r="U120" s="147" t="s">
        <v>580</v>
      </c>
      <c r="V120" s="147" t="s">
        <v>581</v>
      </c>
      <c r="W120" s="112"/>
      <c r="X120" s="112"/>
      <c r="Y120" s="112"/>
      <c r="Z120" s="206"/>
      <c r="AA120" s="112" t="s">
        <v>773</v>
      </c>
      <c r="AB120" s="112" t="s">
        <v>774</v>
      </c>
      <c r="AC120" s="112"/>
      <c r="AD120" s="147" t="s">
        <v>293</v>
      </c>
      <c r="AE120" s="147" t="s">
        <v>791</v>
      </c>
      <c r="AF120" s="147" t="s">
        <v>734</v>
      </c>
      <c r="AG120" s="112"/>
      <c r="AH120" s="147" t="s">
        <v>781</v>
      </c>
      <c r="AI120" s="209" t="s">
        <v>581</v>
      </c>
      <c r="AJ120" s="147" t="s">
        <v>747</v>
      </c>
      <c r="AK120" s="112"/>
      <c r="AL120" s="112"/>
      <c r="AM120" s="112"/>
      <c r="AN120" s="112"/>
      <c r="AO120" s="147" t="s">
        <v>279</v>
      </c>
      <c r="AP120" s="147" t="s">
        <v>275</v>
      </c>
      <c r="AQ120" s="147" t="s">
        <v>737</v>
      </c>
      <c r="AR120" s="147" t="s">
        <v>738</v>
      </c>
      <c r="AS120" s="112"/>
      <c r="AT120" s="197">
        <f t="shared" si="24"/>
        <v>80188.68</v>
      </c>
      <c r="AU120" s="197">
        <f t="shared" si="25"/>
        <v>85000</v>
      </c>
      <c r="AV120" s="112"/>
      <c r="AW120" s="197"/>
      <c r="AX120" s="165">
        <v>44927</v>
      </c>
      <c r="AY120" s="165" t="s">
        <v>739</v>
      </c>
      <c r="AZ120" s="200">
        <v>80188.68</v>
      </c>
      <c r="BA120" s="197"/>
      <c r="BB120" s="200">
        <v>85000</v>
      </c>
      <c r="BC120" s="131" t="s">
        <v>409</v>
      </c>
      <c r="BD120" s="166"/>
      <c r="BE120" s="166"/>
      <c r="BF120" s="112"/>
      <c r="BG120" s="197"/>
      <c r="BH120" s="217">
        <v>2023</v>
      </c>
      <c r="BI120" s="185"/>
      <c r="BJ120" s="185"/>
      <c r="BK120" s="217">
        <v>2023</v>
      </c>
      <c r="BL120" s="218">
        <f t="shared" si="23"/>
        <v>85000</v>
      </c>
      <c r="BM120" s="112"/>
      <c r="BN120" s="131">
        <f t="shared" si="20"/>
        <v>0</v>
      </c>
      <c r="BO120" s="112"/>
      <c r="BP120" s="112"/>
      <c r="BQ120" s="112"/>
      <c r="BR120" s="112"/>
      <c r="BS120" s="112"/>
    </row>
    <row r="121" s="8" customFormat="1" ht="63.75" hidden="1" spans="1:71">
      <c r="A121" s="86" t="s">
        <v>403</v>
      </c>
      <c r="B121" s="86" t="s">
        <v>706</v>
      </c>
      <c r="C121" s="88">
        <v>44957</v>
      </c>
      <c r="D121" s="192" t="s">
        <v>792</v>
      </c>
      <c r="E121" s="86" t="s">
        <v>793</v>
      </c>
      <c r="F121" s="86" t="s">
        <v>450</v>
      </c>
      <c r="G121" s="192" t="s">
        <v>794</v>
      </c>
      <c r="H121" s="86" t="s">
        <v>795</v>
      </c>
      <c r="I121" s="86" t="s">
        <v>450</v>
      </c>
      <c r="J121" s="102" t="s">
        <v>408</v>
      </c>
      <c r="K121" s="102" t="s">
        <v>408</v>
      </c>
      <c r="L121" s="102"/>
      <c r="M121" s="102"/>
      <c r="N121" s="102" t="s">
        <v>796</v>
      </c>
      <c r="O121" s="86" t="s">
        <v>797</v>
      </c>
      <c r="P121" s="199">
        <v>200</v>
      </c>
      <c r="Q121" s="86" t="s">
        <v>565</v>
      </c>
      <c r="R121" s="86"/>
      <c r="S121" s="86"/>
      <c r="T121" s="86"/>
      <c r="U121" s="86" t="s">
        <v>798</v>
      </c>
      <c r="V121" s="192" t="s">
        <v>710</v>
      </c>
      <c r="W121" s="86"/>
      <c r="X121" s="86"/>
      <c r="Y121" s="86"/>
      <c r="Z121" s="86"/>
      <c r="AA121" s="86" t="s">
        <v>711</v>
      </c>
      <c r="AB121" s="86" t="s">
        <v>712</v>
      </c>
      <c r="AC121" s="86"/>
      <c r="AD121" s="90" t="s">
        <v>163</v>
      </c>
      <c r="AE121" s="192" t="s">
        <v>186</v>
      </c>
      <c r="AF121" s="192" t="s">
        <v>474</v>
      </c>
      <c r="AG121" s="86" t="s">
        <v>475</v>
      </c>
      <c r="AH121" s="86" t="s">
        <v>476</v>
      </c>
      <c r="AI121" s="133" t="s">
        <v>416</v>
      </c>
      <c r="AJ121" s="86" t="s">
        <v>799</v>
      </c>
      <c r="AK121" s="86"/>
      <c r="AL121" s="86"/>
      <c r="AM121" s="86"/>
      <c r="AN121" s="86"/>
      <c r="AO121" s="86" t="s">
        <v>680</v>
      </c>
      <c r="AP121" s="90" t="s">
        <v>422</v>
      </c>
      <c r="AQ121" s="192" t="s">
        <v>478</v>
      </c>
      <c r="AR121" s="192" t="s">
        <v>478</v>
      </c>
      <c r="AS121" s="86"/>
      <c r="AT121" s="199">
        <f>AU121/1.06</f>
        <v>60000</v>
      </c>
      <c r="AU121" s="199">
        <f>60000*1.06</f>
        <v>63600</v>
      </c>
      <c r="AV121" s="86"/>
      <c r="AW121" s="199"/>
      <c r="AX121" s="165">
        <v>44927</v>
      </c>
      <c r="AY121" s="165" t="s">
        <v>426</v>
      </c>
      <c r="AZ121" s="199">
        <f>BB121/1.06</f>
        <v>60000</v>
      </c>
      <c r="BA121" s="199"/>
      <c r="BB121" s="199">
        <f>AU121</f>
        <v>63600</v>
      </c>
      <c r="BC121" s="131" t="s">
        <v>409</v>
      </c>
      <c r="BD121" s="214"/>
      <c r="BE121" s="214"/>
      <c r="BF121" s="86"/>
      <c r="BG121" s="199"/>
      <c r="BH121" s="103">
        <v>2023</v>
      </c>
      <c r="BI121" s="185"/>
      <c r="BJ121" s="185"/>
      <c r="BK121" s="103">
        <v>2023</v>
      </c>
      <c r="BL121" s="216">
        <f t="shared" si="23"/>
        <v>63600</v>
      </c>
      <c r="BM121" s="86"/>
      <c r="BN121" s="131">
        <f t="shared" si="20"/>
        <v>0</v>
      </c>
      <c r="BO121" s="86"/>
      <c r="BP121" s="86"/>
      <c r="BQ121" s="112" t="s">
        <v>479</v>
      </c>
      <c r="BR121" s="86"/>
      <c r="BS121" s="86"/>
    </row>
    <row r="122" s="8" customFormat="1" ht="25.5" hidden="1" spans="1:71">
      <c r="A122" s="86" t="s">
        <v>403</v>
      </c>
      <c r="B122" s="87" t="s">
        <v>404</v>
      </c>
      <c r="C122" s="88">
        <v>44966</v>
      </c>
      <c r="D122" s="90" t="s">
        <v>407</v>
      </c>
      <c r="E122" s="90" t="s">
        <v>406</v>
      </c>
      <c r="F122" s="90" t="s">
        <v>450</v>
      </c>
      <c r="G122" s="90" t="s">
        <v>407</v>
      </c>
      <c r="H122" s="90" t="s">
        <v>406</v>
      </c>
      <c r="I122" s="90" t="s">
        <v>450</v>
      </c>
      <c r="J122" s="102" t="s">
        <v>408</v>
      </c>
      <c r="K122" s="103" t="s">
        <v>409</v>
      </c>
      <c r="L122" s="103"/>
      <c r="M122" s="103"/>
      <c r="N122" s="103"/>
      <c r="O122" s="90" t="s">
        <v>410</v>
      </c>
      <c r="P122" s="104">
        <f>P58</f>
        <v>1013</v>
      </c>
      <c r="Q122" s="90" t="s">
        <v>411</v>
      </c>
      <c r="R122" s="90" t="s">
        <v>800</v>
      </c>
      <c r="S122" s="90"/>
      <c r="T122" s="90"/>
      <c r="U122" s="90" t="s">
        <v>415</v>
      </c>
      <c r="V122" s="90" t="s">
        <v>416</v>
      </c>
      <c r="W122" s="90"/>
      <c r="X122" s="90"/>
      <c r="Y122" s="90"/>
      <c r="Z122" s="90"/>
      <c r="AA122" s="87" t="s">
        <v>417</v>
      </c>
      <c r="AB122" s="90" t="s">
        <v>418</v>
      </c>
      <c r="AC122" s="90"/>
      <c r="AD122" s="90" t="s">
        <v>163</v>
      </c>
      <c r="AE122" s="87" t="s">
        <v>113</v>
      </c>
      <c r="AF122" s="90" t="s">
        <v>165</v>
      </c>
      <c r="AG122" s="131" t="s">
        <v>198</v>
      </c>
      <c r="AH122" s="90" t="s">
        <v>458</v>
      </c>
      <c r="AI122" s="132" t="s">
        <v>145</v>
      </c>
      <c r="AJ122" s="90" t="s">
        <v>420</v>
      </c>
      <c r="AK122" s="90"/>
      <c r="AL122" s="90"/>
      <c r="AM122" s="90"/>
      <c r="AN122" s="90"/>
      <c r="AO122" s="87" t="s">
        <v>421</v>
      </c>
      <c r="AP122" s="90" t="s">
        <v>422</v>
      </c>
      <c r="AQ122" s="90" t="s">
        <v>542</v>
      </c>
      <c r="AR122" s="90" t="s">
        <v>424</v>
      </c>
      <c r="AS122" s="90" t="s">
        <v>459</v>
      </c>
      <c r="AT122" s="104">
        <v>48000</v>
      </c>
      <c r="AU122" s="104">
        <f>AT122*1.06</f>
        <v>50880</v>
      </c>
      <c r="AV122" s="131"/>
      <c r="AW122" s="104"/>
      <c r="AX122" s="165">
        <v>44986</v>
      </c>
      <c r="AY122" s="165" t="s">
        <v>426</v>
      </c>
      <c r="AZ122" s="104">
        <v>48000</v>
      </c>
      <c r="BA122" s="104"/>
      <c r="BB122" s="104">
        <f>AU122</f>
        <v>50880</v>
      </c>
      <c r="BC122" s="131" t="s">
        <v>409</v>
      </c>
      <c r="BD122" s="131"/>
      <c r="BE122" s="131"/>
      <c r="BF122" s="131"/>
      <c r="BG122" s="104"/>
      <c r="BH122" s="184">
        <v>2023</v>
      </c>
      <c r="BI122" s="185">
        <v>44998</v>
      </c>
      <c r="BJ122" s="185">
        <v>45077</v>
      </c>
      <c r="BK122" s="184">
        <v>2023</v>
      </c>
      <c r="BL122" s="104">
        <v>50880</v>
      </c>
      <c r="BM122" s="131" t="s">
        <v>801</v>
      </c>
      <c r="BN122" s="131">
        <f t="shared" si="20"/>
        <v>0</v>
      </c>
      <c r="BO122" s="90"/>
      <c r="BP122" s="90"/>
      <c r="BQ122" s="147" t="s">
        <v>428</v>
      </c>
      <c r="BR122" s="86"/>
      <c r="BS122" s="86"/>
    </row>
    <row r="123" s="8" customFormat="1" ht="38.25" spans="1:71">
      <c r="A123" s="86" t="s">
        <v>403</v>
      </c>
      <c r="B123" s="87" t="s">
        <v>519</v>
      </c>
      <c r="C123" s="88">
        <v>44970</v>
      </c>
      <c r="D123" s="90" t="s">
        <v>802</v>
      </c>
      <c r="E123" s="90" t="s">
        <v>803</v>
      </c>
      <c r="F123" s="90" t="s">
        <v>804</v>
      </c>
      <c r="G123" s="90" t="s">
        <v>802</v>
      </c>
      <c r="H123" s="90" t="s">
        <v>803</v>
      </c>
      <c r="I123" s="90" t="s">
        <v>804</v>
      </c>
      <c r="J123" s="103" t="s">
        <v>409</v>
      </c>
      <c r="K123" s="102" t="s">
        <v>408</v>
      </c>
      <c r="L123" s="102"/>
      <c r="M123" s="102"/>
      <c r="N123" s="102" t="s">
        <v>684</v>
      </c>
      <c r="O123" s="90" t="s">
        <v>805</v>
      </c>
      <c r="P123" s="104">
        <v>0</v>
      </c>
      <c r="Q123" s="87" t="s">
        <v>565</v>
      </c>
      <c r="R123" s="90"/>
      <c r="S123" s="90"/>
      <c r="T123" s="90"/>
      <c r="U123" s="90" t="s">
        <v>415</v>
      </c>
      <c r="V123" s="87" t="s">
        <v>710</v>
      </c>
      <c r="W123" s="90"/>
      <c r="X123" s="90"/>
      <c r="Y123" s="90"/>
      <c r="Z123" s="90"/>
      <c r="AA123" s="87" t="s">
        <v>806</v>
      </c>
      <c r="AB123" s="87" t="s">
        <v>807</v>
      </c>
      <c r="AC123" s="87"/>
      <c r="AD123" s="147" t="s">
        <v>293</v>
      </c>
      <c r="AE123" s="87" t="s">
        <v>186</v>
      </c>
      <c r="AF123" s="87" t="s">
        <v>474</v>
      </c>
      <c r="AG123" s="86" t="s">
        <v>808</v>
      </c>
      <c r="AH123" s="131" t="s">
        <v>809</v>
      </c>
      <c r="AI123" s="89" t="s">
        <v>145</v>
      </c>
      <c r="AJ123" s="132" t="s">
        <v>97</v>
      </c>
      <c r="AK123" s="87" t="s">
        <v>810</v>
      </c>
      <c r="AL123" s="87" t="s">
        <v>811</v>
      </c>
      <c r="AM123" s="87"/>
      <c r="AN123" s="87"/>
      <c r="AO123" s="87" t="s">
        <v>421</v>
      </c>
      <c r="AP123" s="87" t="s">
        <v>812</v>
      </c>
      <c r="AQ123" s="87" t="s">
        <v>807</v>
      </c>
      <c r="AR123" s="87" t="s">
        <v>813</v>
      </c>
      <c r="AS123" s="90" t="s">
        <v>814</v>
      </c>
      <c r="AT123" s="104">
        <f>AU123/1.06</f>
        <v>181132.075471698</v>
      </c>
      <c r="AU123" s="104">
        <f>AW123*汇率!D2</f>
        <v>192000</v>
      </c>
      <c r="AV123" s="131" t="s">
        <v>815</v>
      </c>
      <c r="AW123" s="104">
        <v>25000</v>
      </c>
      <c r="AX123" s="165">
        <v>44927</v>
      </c>
      <c r="AY123" s="165" t="s">
        <v>739</v>
      </c>
      <c r="AZ123" s="104">
        <f>AT123</f>
        <v>181132.075471698</v>
      </c>
      <c r="BA123" s="104"/>
      <c r="BB123" s="104">
        <f>AU123</f>
        <v>192000</v>
      </c>
      <c r="BC123" s="131" t="s">
        <v>409</v>
      </c>
      <c r="BD123" s="131"/>
      <c r="BE123" s="131"/>
      <c r="BF123" s="131"/>
      <c r="BG123" s="104">
        <f>7000*汇率!D2</f>
        <v>53760</v>
      </c>
      <c r="BH123" s="184">
        <v>2025</v>
      </c>
      <c r="BI123" s="185">
        <v>44986</v>
      </c>
      <c r="BJ123" s="185"/>
      <c r="BK123" s="184"/>
      <c r="BL123" s="104"/>
      <c r="BM123" s="131"/>
      <c r="BN123" s="131">
        <f t="shared" si="20"/>
        <v>192000</v>
      </c>
      <c r="BO123" s="90"/>
      <c r="BP123" s="90"/>
      <c r="BQ123" s="147" t="s">
        <v>428</v>
      </c>
      <c r="BR123" s="86"/>
      <c r="BS123" s="86"/>
    </row>
    <row r="124" s="8" customFormat="1" ht="25.5" hidden="1" spans="1:71">
      <c r="A124" s="193" t="s">
        <v>480</v>
      </c>
      <c r="B124" s="13" t="s">
        <v>561</v>
      </c>
      <c r="C124" s="14">
        <v>44985</v>
      </c>
      <c r="D124" s="194" t="s">
        <v>816</v>
      </c>
      <c r="E124" s="15" t="s">
        <v>817</v>
      </c>
      <c r="F124" s="13" t="s">
        <v>450</v>
      </c>
      <c r="G124" s="13" t="s">
        <v>818</v>
      </c>
      <c r="H124" s="15" t="s">
        <v>817</v>
      </c>
      <c r="I124" s="13" t="s">
        <v>450</v>
      </c>
      <c r="J124" s="20"/>
      <c r="K124" s="21" t="s">
        <v>409</v>
      </c>
      <c r="L124" s="21"/>
      <c r="M124" s="21"/>
      <c r="N124" s="21"/>
      <c r="O124" s="13" t="s">
        <v>469</v>
      </c>
      <c r="P124" s="22">
        <v>209456</v>
      </c>
      <c r="Q124" s="13" t="s">
        <v>492</v>
      </c>
      <c r="R124" s="13"/>
      <c r="S124" s="13"/>
      <c r="T124" s="13"/>
      <c r="U124" s="13" t="s">
        <v>141</v>
      </c>
      <c r="V124" s="13" t="s">
        <v>566</v>
      </c>
      <c r="W124" s="13" t="s">
        <v>92</v>
      </c>
      <c r="X124" s="26" t="s">
        <v>819</v>
      </c>
      <c r="Y124" s="26"/>
      <c r="Z124" s="207" t="s">
        <v>820</v>
      </c>
      <c r="AA124" s="26"/>
      <c r="AB124" s="27"/>
      <c r="AC124" s="27"/>
      <c r="AD124" s="13" t="s">
        <v>174</v>
      </c>
      <c r="AE124" s="195"/>
      <c r="AF124" s="13" t="s">
        <v>165</v>
      </c>
      <c r="AG124" s="28"/>
      <c r="AH124" s="13" t="s">
        <v>821</v>
      </c>
      <c r="AI124" s="27"/>
      <c r="AJ124" s="13" t="s">
        <v>822</v>
      </c>
      <c r="AK124" s="27"/>
      <c r="AL124" s="27"/>
      <c r="AM124" s="27"/>
      <c r="AN124" s="27"/>
      <c r="AO124" s="13" t="s">
        <v>680</v>
      </c>
      <c r="AP124" s="13" t="s">
        <v>422</v>
      </c>
      <c r="AQ124" s="13" t="s">
        <v>542</v>
      </c>
      <c r="AR124" s="13" t="s">
        <v>424</v>
      </c>
      <c r="AS124" s="13" t="s">
        <v>823</v>
      </c>
      <c r="AT124" s="22">
        <f>401760+27550+372900</f>
        <v>802210</v>
      </c>
      <c r="AU124" s="22">
        <f>395274+455068.6</f>
        <v>850342.6</v>
      </c>
      <c r="AV124" s="28"/>
      <c r="AW124" s="22"/>
      <c r="AX124" s="21"/>
      <c r="AY124" s="21"/>
      <c r="AZ124" s="22"/>
      <c r="BA124" s="22"/>
      <c r="BB124" s="22"/>
      <c r="BC124" s="28"/>
      <c r="BD124" s="28"/>
      <c r="BE124" s="28"/>
      <c r="BF124" s="28"/>
      <c r="BG124" s="22"/>
      <c r="BH124" s="40"/>
      <c r="BI124" s="219"/>
      <c r="BJ124" s="219"/>
      <c r="BK124" s="40"/>
      <c r="BL124" s="22"/>
      <c r="BM124" s="28"/>
      <c r="BN124" s="28">
        <f t="shared" si="2"/>
        <v>0</v>
      </c>
      <c r="BO124" s="13" t="s">
        <v>190</v>
      </c>
      <c r="BP124" s="13" t="s">
        <v>824</v>
      </c>
      <c r="BQ124" s="15" t="s">
        <v>428</v>
      </c>
      <c r="BR124" s="26"/>
      <c r="BS124" s="26"/>
    </row>
    <row r="125" s="8" customFormat="1" ht="38.25" hidden="1" spans="1:71">
      <c r="A125" s="26" t="s">
        <v>403</v>
      </c>
      <c r="B125" s="195" t="s">
        <v>429</v>
      </c>
      <c r="C125" s="14">
        <v>44992</v>
      </c>
      <c r="D125" s="13" t="s">
        <v>825</v>
      </c>
      <c r="E125" s="13" t="s">
        <v>826</v>
      </c>
      <c r="F125" s="13" t="s">
        <v>827</v>
      </c>
      <c r="G125" s="13" t="s">
        <v>825</v>
      </c>
      <c r="H125" s="13" t="s">
        <v>826</v>
      </c>
      <c r="I125" s="13" t="s">
        <v>827</v>
      </c>
      <c r="J125" s="21" t="s">
        <v>828</v>
      </c>
      <c r="K125" s="202" t="s">
        <v>408</v>
      </c>
      <c r="L125" s="202"/>
      <c r="M125" s="202"/>
      <c r="N125" s="202" t="s">
        <v>829</v>
      </c>
      <c r="O125" s="13" t="s">
        <v>830</v>
      </c>
      <c r="P125" s="22">
        <v>0</v>
      </c>
      <c r="Q125" s="195" t="s">
        <v>831</v>
      </c>
      <c r="R125" s="13" t="s">
        <v>832</v>
      </c>
      <c r="S125" s="13"/>
      <c r="T125" s="13"/>
      <c r="U125" s="13" t="s">
        <v>141</v>
      </c>
      <c r="V125" s="195" t="s">
        <v>471</v>
      </c>
      <c r="W125" s="13"/>
      <c r="X125" s="13" t="s">
        <v>833</v>
      </c>
      <c r="Y125" s="13"/>
      <c r="Z125" s="208" t="s">
        <v>834</v>
      </c>
      <c r="AA125" s="13"/>
      <c r="AB125" s="13"/>
      <c r="AC125" s="13"/>
      <c r="AD125" s="15" t="s">
        <v>303</v>
      </c>
      <c r="AE125" s="195"/>
      <c r="AF125" s="195" t="s">
        <v>474</v>
      </c>
      <c r="AG125" s="26"/>
      <c r="AH125" s="210" t="s">
        <v>835</v>
      </c>
      <c r="AI125" s="13"/>
      <c r="AJ125" s="13" t="s">
        <v>836</v>
      </c>
      <c r="AK125" s="13"/>
      <c r="AL125" s="13"/>
      <c r="AM125" s="13"/>
      <c r="AN125" s="13"/>
      <c r="AO125" s="15" t="s">
        <v>167</v>
      </c>
      <c r="AP125" s="15" t="s">
        <v>237</v>
      </c>
      <c r="AQ125" s="195" t="s">
        <v>488</v>
      </c>
      <c r="AR125" s="195"/>
      <c r="AS125" s="13" t="s">
        <v>837</v>
      </c>
      <c r="AT125" s="22">
        <v>30700</v>
      </c>
      <c r="AU125" s="22">
        <f>AT125*1.06</f>
        <v>32542</v>
      </c>
      <c r="AV125" s="28"/>
      <c r="AW125" s="22"/>
      <c r="AX125" s="21"/>
      <c r="AY125" s="21"/>
      <c r="AZ125" s="22"/>
      <c r="BA125" s="22"/>
      <c r="BB125" s="22"/>
      <c r="BC125" s="28"/>
      <c r="BD125" s="28"/>
      <c r="BE125" s="28"/>
      <c r="BF125" s="28"/>
      <c r="BG125" s="22"/>
      <c r="BH125" s="40"/>
      <c r="BI125" s="219"/>
      <c r="BJ125" s="219"/>
      <c r="BK125" s="40"/>
      <c r="BL125" s="22"/>
      <c r="BM125" s="28"/>
      <c r="BN125" s="28">
        <f t="shared" si="2"/>
        <v>0</v>
      </c>
      <c r="BO125" s="13" t="s">
        <v>838</v>
      </c>
      <c r="BP125" s="13" t="s">
        <v>839</v>
      </c>
      <c r="BQ125" s="15" t="s">
        <v>428</v>
      </c>
      <c r="BR125" s="26"/>
      <c r="BS125" s="26"/>
    </row>
    <row r="126" s="8" customFormat="1" hidden="1" spans="1:71">
      <c r="A126" s="193" t="s">
        <v>480</v>
      </c>
      <c r="B126" s="13" t="s">
        <v>706</v>
      </c>
      <c r="C126" s="14">
        <v>45007</v>
      </c>
      <c r="D126" s="194" t="s">
        <v>840</v>
      </c>
      <c r="E126" s="13"/>
      <c r="F126" s="13" t="s">
        <v>450</v>
      </c>
      <c r="G126" s="13" t="s">
        <v>841</v>
      </c>
      <c r="H126" s="15"/>
      <c r="I126" s="13" t="s">
        <v>450</v>
      </c>
      <c r="J126" s="20"/>
      <c r="K126" s="21" t="s">
        <v>409</v>
      </c>
      <c r="L126" s="21"/>
      <c r="M126" s="21"/>
      <c r="N126" s="21"/>
      <c r="O126" s="13" t="s">
        <v>505</v>
      </c>
      <c r="P126" s="22">
        <v>3500</v>
      </c>
      <c r="Q126" s="13" t="s">
        <v>411</v>
      </c>
      <c r="R126" s="13" t="s">
        <v>842</v>
      </c>
      <c r="S126" s="13"/>
      <c r="T126" s="13"/>
      <c r="U126" s="13" t="s">
        <v>798</v>
      </c>
      <c r="V126" s="13" t="s">
        <v>416</v>
      </c>
      <c r="W126" s="13"/>
      <c r="X126" s="26"/>
      <c r="Y126" s="26"/>
      <c r="Z126" s="26"/>
      <c r="AA126" s="26"/>
      <c r="AB126" s="27"/>
      <c r="AC126" s="27"/>
      <c r="AD126" s="13" t="s">
        <v>174</v>
      </c>
      <c r="AE126" s="195"/>
      <c r="AF126" s="13" t="s">
        <v>165</v>
      </c>
      <c r="AG126" s="28"/>
      <c r="AH126" s="13" t="s">
        <v>843</v>
      </c>
      <c r="AI126" s="27"/>
      <c r="AJ126" s="13" t="s">
        <v>420</v>
      </c>
      <c r="AK126" s="27"/>
      <c r="AL126" s="27"/>
      <c r="AM126" s="27"/>
      <c r="AN126" s="27"/>
      <c r="AO126" s="13" t="s">
        <v>680</v>
      </c>
      <c r="AP126" s="13" t="s">
        <v>422</v>
      </c>
      <c r="AQ126" s="13" t="s">
        <v>542</v>
      </c>
      <c r="AR126" s="13" t="s">
        <v>424</v>
      </c>
      <c r="AS126" s="13" t="s">
        <v>844</v>
      </c>
      <c r="AT126" s="22">
        <f>AU126/1.06</f>
        <v>42452.8301886792</v>
      </c>
      <c r="AU126" s="22">
        <v>45000</v>
      </c>
      <c r="AV126" s="28"/>
      <c r="AW126" s="22"/>
      <c r="AX126" s="21"/>
      <c r="AY126" s="21"/>
      <c r="AZ126" s="22"/>
      <c r="BA126" s="22"/>
      <c r="BB126" s="22"/>
      <c r="BC126" s="28"/>
      <c r="BD126" s="28"/>
      <c r="BE126" s="28"/>
      <c r="BF126" s="28"/>
      <c r="BG126" s="22"/>
      <c r="BH126" s="40"/>
      <c r="BI126" s="219"/>
      <c r="BJ126" s="219"/>
      <c r="BK126" s="40"/>
      <c r="BL126" s="22"/>
      <c r="BM126" s="28"/>
      <c r="BN126" s="28">
        <f t="shared" si="2"/>
        <v>0</v>
      </c>
      <c r="BO126" s="13" t="s">
        <v>845</v>
      </c>
      <c r="BP126" s="13" t="s">
        <v>846</v>
      </c>
      <c r="BQ126" s="15" t="s">
        <v>428</v>
      </c>
      <c r="BR126" s="221"/>
      <c r="BS126" s="26"/>
    </row>
    <row r="127" s="8" customFormat="1" ht="25.5" hidden="1" spans="1:71">
      <c r="A127" s="86" t="s">
        <v>403</v>
      </c>
      <c r="B127" s="90" t="s">
        <v>404</v>
      </c>
      <c r="C127" s="88">
        <v>45020</v>
      </c>
      <c r="D127" s="90" t="s">
        <v>847</v>
      </c>
      <c r="E127" s="147" t="s">
        <v>848</v>
      </c>
      <c r="F127" s="90" t="s">
        <v>415</v>
      </c>
      <c r="G127" s="90" t="s">
        <v>849</v>
      </c>
      <c r="H127" s="147" t="s">
        <v>762</v>
      </c>
      <c r="I127" s="90" t="s">
        <v>450</v>
      </c>
      <c r="J127" s="102" t="s">
        <v>408</v>
      </c>
      <c r="K127" s="103" t="s">
        <v>409</v>
      </c>
      <c r="L127" s="103"/>
      <c r="M127" s="103"/>
      <c r="N127" s="103"/>
      <c r="O127" s="90" t="s">
        <v>850</v>
      </c>
      <c r="P127" s="104">
        <v>0</v>
      </c>
      <c r="Q127" s="90" t="s">
        <v>565</v>
      </c>
      <c r="R127" s="90" t="s">
        <v>851</v>
      </c>
      <c r="S127" s="90" t="s">
        <v>556</v>
      </c>
      <c r="T127" s="111"/>
      <c r="U127" s="90" t="s">
        <v>415</v>
      </c>
      <c r="V127" s="90" t="s">
        <v>416</v>
      </c>
      <c r="W127" s="90"/>
      <c r="X127" s="86"/>
      <c r="Y127" s="86"/>
      <c r="Z127" s="86"/>
      <c r="AA127" s="86" t="s">
        <v>417</v>
      </c>
      <c r="AB127" s="133" t="s">
        <v>852</v>
      </c>
      <c r="AC127" s="133"/>
      <c r="AD127" s="90" t="s">
        <v>163</v>
      </c>
      <c r="AE127" s="90" t="s">
        <v>186</v>
      </c>
      <c r="AF127" s="90" t="s">
        <v>165</v>
      </c>
      <c r="AG127" s="131" t="s">
        <v>198</v>
      </c>
      <c r="AH127" s="90" t="s">
        <v>853</v>
      </c>
      <c r="AI127" s="211" t="s">
        <v>145</v>
      </c>
      <c r="AJ127" s="90" t="s">
        <v>420</v>
      </c>
      <c r="AK127" s="133"/>
      <c r="AL127" s="133"/>
      <c r="AM127" s="133"/>
      <c r="AN127" s="133"/>
      <c r="AO127" s="87" t="s">
        <v>421</v>
      </c>
      <c r="AP127" s="90" t="s">
        <v>422</v>
      </c>
      <c r="AQ127" s="90" t="s">
        <v>542</v>
      </c>
      <c r="AR127" s="90" t="s">
        <v>424</v>
      </c>
      <c r="AS127" s="90" t="s">
        <v>854</v>
      </c>
      <c r="AT127" s="104">
        <v>5000</v>
      </c>
      <c r="AU127" s="104">
        <f>AT127*1.06</f>
        <v>5300</v>
      </c>
      <c r="AV127" s="131"/>
      <c r="AW127" s="104"/>
      <c r="AX127" s="165">
        <v>45231</v>
      </c>
      <c r="AY127" s="165"/>
      <c r="AZ127" s="104">
        <f>AT127</f>
        <v>5000</v>
      </c>
      <c r="BA127" s="104"/>
      <c r="BB127" s="104">
        <f>AU127</f>
        <v>5300</v>
      </c>
      <c r="BC127" s="131" t="s">
        <v>409</v>
      </c>
      <c r="BD127" s="131"/>
      <c r="BE127" s="131"/>
      <c r="BF127" s="131"/>
      <c r="BG127" s="104"/>
      <c r="BH127" s="184">
        <v>2023</v>
      </c>
      <c r="BI127" s="185">
        <v>45231</v>
      </c>
      <c r="BJ127" s="185">
        <v>45260</v>
      </c>
      <c r="BK127" s="184">
        <v>2023</v>
      </c>
      <c r="BL127" s="104">
        <v>5300</v>
      </c>
      <c r="BM127" s="131" t="s">
        <v>427</v>
      </c>
      <c r="BN127" s="131">
        <f t="shared" si="2"/>
        <v>0</v>
      </c>
      <c r="BO127" s="90"/>
      <c r="BP127" s="90"/>
      <c r="BQ127" s="147" t="s">
        <v>428</v>
      </c>
      <c r="BR127" s="86"/>
      <c r="BS127" s="86"/>
    </row>
    <row r="128" s="8" customFormat="1" ht="72" hidden="1" customHeight="1" spans="1:71">
      <c r="A128" s="86" t="s">
        <v>403</v>
      </c>
      <c r="B128" s="90" t="s">
        <v>561</v>
      </c>
      <c r="C128" s="88">
        <v>45029</v>
      </c>
      <c r="D128" s="90" t="s">
        <v>855</v>
      </c>
      <c r="E128" s="90" t="s">
        <v>855</v>
      </c>
      <c r="F128" s="90" t="s">
        <v>431</v>
      </c>
      <c r="G128" s="90" t="s">
        <v>856</v>
      </c>
      <c r="H128" s="147" t="s">
        <v>857</v>
      </c>
      <c r="I128" s="90" t="s">
        <v>858</v>
      </c>
      <c r="J128" s="102" t="s">
        <v>408</v>
      </c>
      <c r="K128" s="103" t="s">
        <v>409</v>
      </c>
      <c r="L128" s="103"/>
      <c r="M128" s="103"/>
      <c r="N128" s="103"/>
      <c r="O128" s="90" t="s">
        <v>859</v>
      </c>
      <c r="P128" s="104">
        <v>3000</v>
      </c>
      <c r="Q128" s="90" t="s">
        <v>411</v>
      </c>
      <c r="R128" s="90"/>
      <c r="S128" s="90"/>
      <c r="T128" s="90"/>
      <c r="U128" s="90" t="s">
        <v>141</v>
      </c>
      <c r="V128" s="90" t="s">
        <v>860</v>
      </c>
      <c r="W128" s="90" t="s">
        <v>861</v>
      </c>
      <c r="X128" s="86" t="s">
        <v>862</v>
      </c>
      <c r="Y128" s="86" t="s">
        <v>473</v>
      </c>
      <c r="Z128" s="205" t="s">
        <v>863</v>
      </c>
      <c r="AA128" s="86"/>
      <c r="AB128" s="133"/>
      <c r="AC128" s="133"/>
      <c r="AD128" s="90" t="s">
        <v>163</v>
      </c>
      <c r="AE128" s="90" t="s">
        <v>186</v>
      </c>
      <c r="AF128" s="90" t="s">
        <v>187</v>
      </c>
      <c r="AG128" s="131" t="s">
        <v>443</v>
      </c>
      <c r="AH128" s="90" t="s">
        <v>864</v>
      </c>
      <c r="AI128" s="211" t="s">
        <v>145</v>
      </c>
      <c r="AJ128" s="90" t="s">
        <v>865</v>
      </c>
      <c r="AK128" s="133"/>
      <c r="AL128" s="133"/>
      <c r="AM128" s="133"/>
      <c r="AN128" s="133"/>
      <c r="AO128" s="87" t="s">
        <v>421</v>
      </c>
      <c r="AP128" s="90" t="s">
        <v>422</v>
      </c>
      <c r="AQ128" s="90" t="s">
        <v>542</v>
      </c>
      <c r="AR128" s="90" t="s">
        <v>424</v>
      </c>
      <c r="AS128" s="90" t="s">
        <v>866</v>
      </c>
      <c r="AT128" s="104">
        <v>26400</v>
      </c>
      <c r="AU128" s="104">
        <v>30457.89</v>
      </c>
      <c r="AV128" s="131"/>
      <c r="AW128" s="104"/>
      <c r="AX128" s="165">
        <v>45051</v>
      </c>
      <c r="AY128" s="165"/>
      <c r="AZ128" s="104">
        <v>25300</v>
      </c>
      <c r="BA128" s="104"/>
      <c r="BB128" s="104">
        <v>28866.6928</v>
      </c>
      <c r="BC128" s="131" t="s">
        <v>409</v>
      </c>
      <c r="BD128" s="131"/>
      <c r="BE128" s="131"/>
      <c r="BF128" s="131"/>
      <c r="BG128" s="104"/>
      <c r="BH128" s="184">
        <v>2023</v>
      </c>
      <c r="BI128" s="185">
        <v>45062</v>
      </c>
      <c r="BJ128" s="185">
        <v>45064</v>
      </c>
      <c r="BK128" s="184">
        <v>2023</v>
      </c>
      <c r="BL128" s="104">
        <v>29393.54</v>
      </c>
      <c r="BM128" s="131" t="s">
        <v>867</v>
      </c>
      <c r="BN128" s="131">
        <f t="shared" si="2"/>
        <v>-526.8472</v>
      </c>
      <c r="BO128" s="90"/>
      <c r="BP128" s="90"/>
      <c r="BQ128" s="147" t="s">
        <v>428</v>
      </c>
      <c r="BR128" s="86"/>
      <c r="BS128" s="86"/>
    </row>
    <row r="129" s="8" customFormat="1" ht="38.25" hidden="1" spans="1:71">
      <c r="A129" s="86" t="s">
        <v>403</v>
      </c>
      <c r="B129" s="90" t="s">
        <v>561</v>
      </c>
      <c r="C129" s="88">
        <v>45041</v>
      </c>
      <c r="D129" s="90" t="s">
        <v>868</v>
      </c>
      <c r="E129" s="90" t="s">
        <v>868</v>
      </c>
      <c r="F129" s="90" t="s">
        <v>431</v>
      </c>
      <c r="G129" s="90" t="s">
        <v>869</v>
      </c>
      <c r="H129" s="147" t="s">
        <v>870</v>
      </c>
      <c r="I129" s="90" t="s">
        <v>434</v>
      </c>
      <c r="J129" s="102" t="s">
        <v>408</v>
      </c>
      <c r="K129" s="103" t="s">
        <v>409</v>
      </c>
      <c r="L129" s="103"/>
      <c r="M129" s="103"/>
      <c r="N129" s="103"/>
      <c r="O129" s="90" t="s">
        <v>496</v>
      </c>
      <c r="P129" s="104">
        <v>7500</v>
      </c>
      <c r="Q129" s="90" t="s">
        <v>451</v>
      </c>
      <c r="R129" s="90" t="s">
        <v>871</v>
      </c>
      <c r="S129" s="90" t="s">
        <v>872</v>
      </c>
      <c r="T129" s="90" t="s">
        <v>873</v>
      </c>
      <c r="U129" s="90" t="s">
        <v>141</v>
      </c>
      <c r="V129" s="90" t="s">
        <v>874</v>
      </c>
      <c r="W129" s="90" t="s">
        <v>875</v>
      </c>
      <c r="X129" s="86" t="s">
        <v>876</v>
      </c>
      <c r="Y129" s="86" t="s">
        <v>877</v>
      </c>
      <c r="Z129" s="205" t="s">
        <v>878</v>
      </c>
      <c r="AA129" s="86"/>
      <c r="AB129" s="133"/>
      <c r="AC129" s="133"/>
      <c r="AD129" s="90" t="s">
        <v>163</v>
      </c>
      <c r="AE129" s="90" t="s">
        <v>186</v>
      </c>
      <c r="AF129" s="90" t="s">
        <v>187</v>
      </c>
      <c r="AG129" s="131" t="s">
        <v>443</v>
      </c>
      <c r="AH129" s="90" t="s">
        <v>879</v>
      </c>
      <c r="AI129" s="211" t="s">
        <v>145</v>
      </c>
      <c r="AJ129" s="90" t="s">
        <v>880</v>
      </c>
      <c r="AK129" s="133"/>
      <c r="AL129" s="133"/>
      <c r="AM129" s="133"/>
      <c r="AN129" s="133"/>
      <c r="AO129" s="87" t="s">
        <v>421</v>
      </c>
      <c r="AP129" s="90" t="s">
        <v>422</v>
      </c>
      <c r="AQ129" s="90" t="s">
        <v>542</v>
      </c>
      <c r="AR129" s="90" t="s">
        <v>424</v>
      </c>
      <c r="AS129" s="90" t="s">
        <v>881</v>
      </c>
      <c r="AT129" s="104">
        <v>216000</v>
      </c>
      <c r="AU129" s="104">
        <v>230515.2</v>
      </c>
      <c r="AV129" s="131"/>
      <c r="AW129" s="104"/>
      <c r="AX129" s="165">
        <v>45056</v>
      </c>
      <c r="AY129" s="165"/>
      <c r="AZ129" s="104">
        <f>AT129</f>
        <v>216000</v>
      </c>
      <c r="BA129" s="104"/>
      <c r="BB129" s="104">
        <v>251081.680768</v>
      </c>
      <c r="BC129" s="131" t="s">
        <v>409</v>
      </c>
      <c r="BD129" s="131"/>
      <c r="BE129" s="131"/>
      <c r="BF129" s="131"/>
      <c r="BG129" s="104"/>
      <c r="BH129" s="184">
        <v>2023</v>
      </c>
      <c r="BI129" s="185">
        <v>45068</v>
      </c>
      <c r="BJ129" s="185">
        <v>45098</v>
      </c>
      <c r="BK129" s="184">
        <v>2023</v>
      </c>
      <c r="BL129" s="104">
        <v>251061.68</v>
      </c>
      <c r="BM129" s="131" t="s">
        <v>882</v>
      </c>
      <c r="BN129" s="131">
        <f t="shared" si="2"/>
        <v>20.0007679999981</v>
      </c>
      <c r="BO129" s="90"/>
      <c r="BP129" s="90"/>
      <c r="BQ129" s="147" t="s">
        <v>428</v>
      </c>
      <c r="BR129" s="86"/>
      <c r="BS129" s="86"/>
    </row>
    <row r="130" s="8" customFormat="1" ht="25.5" hidden="1" spans="1:71">
      <c r="A130" s="86" t="s">
        <v>403</v>
      </c>
      <c r="B130" s="87" t="s">
        <v>519</v>
      </c>
      <c r="C130" s="88">
        <v>45056</v>
      </c>
      <c r="D130" s="87" t="s">
        <v>883</v>
      </c>
      <c r="E130" s="87" t="s">
        <v>884</v>
      </c>
      <c r="F130" s="87" t="s">
        <v>143</v>
      </c>
      <c r="G130" s="87" t="s">
        <v>885</v>
      </c>
      <c r="H130" s="90" t="s">
        <v>886</v>
      </c>
      <c r="I130" s="87" t="s">
        <v>887</v>
      </c>
      <c r="J130" s="102" t="s">
        <v>408</v>
      </c>
      <c r="K130" s="102" t="s">
        <v>408</v>
      </c>
      <c r="L130" s="102"/>
      <c r="M130" s="102"/>
      <c r="N130" s="102" t="s">
        <v>888</v>
      </c>
      <c r="O130" s="87" t="s">
        <v>889</v>
      </c>
      <c r="P130" s="104">
        <v>0</v>
      </c>
      <c r="Q130" s="87" t="s">
        <v>565</v>
      </c>
      <c r="R130" s="90"/>
      <c r="S130" s="90"/>
      <c r="T130" s="90"/>
      <c r="U130" s="90" t="s">
        <v>415</v>
      </c>
      <c r="V130" s="87" t="s">
        <v>890</v>
      </c>
      <c r="W130" s="90" t="s">
        <v>891</v>
      </c>
      <c r="X130" s="90" t="s">
        <v>892</v>
      </c>
      <c r="Y130" s="90"/>
      <c r="Z130" s="90"/>
      <c r="AA130" s="87" t="s">
        <v>893</v>
      </c>
      <c r="AB130" s="90" t="s">
        <v>894</v>
      </c>
      <c r="AC130" s="90"/>
      <c r="AD130" s="147" t="s">
        <v>293</v>
      </c>
      <c r="AE130" s="87" t="s">
        <v>121</v>
      </c>
      <c r="AF130" s="87" t="s">
        <v>136</v>
      </c>
      <c r="AG130" s="86" t="s">
        <v>735</v>
      </c>
      <c r="AH130" s="131" t="s">
        <v>895</v>
      </c>
      <c r="AI130" s="90" t="s">
        <v>896</v>
      </c>
      <c r="AJ130" s="90" t="s">
        <v>896</v>
      </c>
      <c r="AK130" s="90" t="s">
        <v>897</v>
      </c>
      <c r="AL130" s="90" t="s">
        <v>898</v>
      </c>
      <c r="AM130" s="90" t="s">
        <v>899</v>
      </c>
      <c r="AN130" s="111" t="s">
        <v>900</v>
      </c>
      <c r="AO130" s="90"/>
      <c r="AP130" s="87"/>
      <c r="AQ130" s="87"/>
      <c r="AR130" s="87"/>
      <c r="AS130" s="90" t="s">
        <v>901</v>
      </c>
      <c r="AT130" s="104"/>
      <c r="AU130" s="104">
        <f>AW130*汇率!D2</f>
        <v>76101.12</v>
      </c>
      <c r="AV130" s="131" t="s">
        <v>815</v>
      </c>
      <c r="AW130" s="104">
        <v>9909</v>
      </c>
      <c r="AX130" s="165">
        <v>45091</v>
      </c>
      <c r="AY130" s="165"/>
      <c r="AZ130" s="104"/>
      <c r="BA130" s="104"/>
      <c r="BB130" s="104"/>
      <c r="BC130" s="212" t="s">
        <v>499</v>
      </c>
      <c r="BD130" s="131"/>
      <c r="BE130" s="131"/>
      <c r="BF130" s="131"/>
      <c r="BG130" s="104">
        <f>AU130</f>
        <v>76101.12</v>
      </c>
      <c r="BH130" s="184">
        <v>2023</v>
      </c>
      <c r="BI130" s="185">
        <v>45108</v>
      </c>
      <c r="BJ130" s="185">
        <v>45169</v>
      </c>
      <c r="BK130" s="184">
        <v>2023</v>
      </c>
      <c r="BL130" s="104"/>
      <c r="BM130" s="131"/>
      <c r="BN130" s="131">
        <v>0</v>
      </c>
      <c r="BO130" s="90"/>
      <c r="BP130" s="90"/>
      <c r="BQ130" s="147" t="s">
        <v>479</v>
      </c>
      <c r="BR130" s="86"/>
      <c r="BS130" s="86"/>
    </row>
    <row r="131" s="8" customFormat="1" ht="33" hidden="1" customHeight="1" spans="1:71">
      <c r="A131" s="86" t="s">
        <v>403</v>
      </c>
      <c r="B131" s="90" t="s">
        <v>404</v>
      </c>
      <c r="C131" s="88">
        <v>45057</v>
      </c>
      <c r="D131" s="87" t="s">
        <v>902</v>
      </c>
      <c r="E131" s="87" t="s">
        <v>903</v>
      </c>
      <c r="F131" s="87" t="s">
        <v>159</v>
      </c>
      <c r="G131" s="87" t="s">
        <v>902</v>
      </c>
      <c r="H131" s="87" t="s">
        <v>903</v>
      </c>
      <c r="I131" s="87" t="s">
        <v>159</v>
      </c>
      <c r="J131" s="102" t="s">
        <v>408</v>
      </c>
      <c r="K131" s="103" t="s">
        <v>409</v>
      </c>
      <c r="L131" s="103"/>
      <c r="M131" s="103"/>
      <c r="N131" s="103" t="s">
        <v>904</v>
      </c>
      <c r="O131" s="87" t="s">
        <v>905</v>
      </c>
      <c r="P131" s="104">
        <v>0</v>
      </c>
      <c r="Q131" s="87" t="s">
        <v>831</v>
      </c>
      <c r="R131" s="90"/>
      <c r="S131" s="90"/>
      <c r="T131" s="90"/>
      <c r="U131" s="87" t="s">
        <v>162</v>
      </c>
      <c r="V131" s="87" t="s">
        <v>710</v>
      </c>
      <c r="W131" s="90"/>
      <c r="X131" s="86"/>
      <c r="Y131" s="86"/>
      <c r="Z131" s="86"/>
      <c r="AA131" s="86" t="s">
        <v>711</v>
      </c>
      <c r="AB131" s="233" t="s">
        <v>445</v>
      </c>
      <c r="AC131" s="133"/>
      <c r="AD131" s="90" t="s">
        <v>163</v>
      </c>
      <c r="AE131" s="87" t="s">
        <v>164</v>
      </c>
      <c r="AF131" s="90" t="s">
        <v>218</v>
      </c>
      <c r="AG131" s="131" t="s">
        <v>533</v>
      </c>
      <c r="AH131" s="87" t="s">
        <v>906</v>
      </c>
      <c r="AI131" s="133" t="s">
        <v>507</v>
      </c>
      <c r="AJ131" s="87" t="s">
        <v>498</v>
      </c>
      <c r="AK131" s="133"/>
      <c r="AL131" s="133"/>
      <c r="AM131" s="133"/>
      <c r="AN131" s="133"/>
      <c r="AO131" s="87" t="s">
        <v>421</v>
      </c>
      <c r="AP131" s="90" t="s">
        <v>422</v>
      </c>
      <c r="AQ131" s="90" t="s">
        <v>542</v>
      </c>
      <c r="AR131" s="90" t="s">
        <v>424</v>
      </c>
      <c r="AS131" s="90"/>
      <c r="AT131" s="104">
        <f>AU131/1.06</f>
        <v>28301.8867924528</v>
      </c>
      <c r="AU131" s="104">
        <v>30000</v>
      </c>
      <c r="AV131" s="131"/>
      <c r="AW131" s="104"/>
      <c r="AX131" s="165">
        <v>44872</v>
      </c>
      <c r="AY131" s="165"/>
      <c r="AZ131" s="104">
        <f>BB131/1.06</f>
        <v>28301.8867924528</v>
      </c>
      <c r="BA131" s="104"/>
      <c r="BB131" s="104">
        <v>30000</v>
      </c>
      <c r="BC131" s="131" t="s">
        <v>409</v>
      </c>
      <c r="BD131" s="131"/>
      <c r="BE131" s="131"/>
      <c r="BF131" s="131"/>
      <c r="BG131" s="104"/>
      <c r="BH131" s="184">
        <v>2023</v>
      </c>
      <c r="BI131" s="185">
        <v>45057</v>
      </c>
      <c r="BJ131" s="185" t="s">
        <v>907</v>
      </c>
      <c r="BK131" s="184">
        <v>2023</v>
      </c>
      <c r="BL131" s="104">
        <f>BB131</f>
        <v>30000</v>
      </c>
      <c r="BM131" s="131"/>
      <c r="BN131" s="131">
        <v>0</v>
      </c>
      <c r="BO131" s="90"/>
      <c r="BP131" s="90"/>
      <c r="BQ131" s="147" t="s">
        <v>428</v>
      </c>
      <c r="BR131" s="86"/>
      <c r="BS131" s="86"/>
    </row>
    <row r="132" s="8" customFormat="1" ht="51" hidden="1" spans="1:71">
      <c r="A132" s="86" t="s">
        <v>403</v>
      </c>
      <c r="B132" s="86" t="s">
        <v>561</v>
      </c>
      <c r="C132" s="88">
        <v>45063</v>
      </c>
      <c r="D132" s="86" t="s">
        <v>908</v>
      </c>
      <c r="E132" s="86" t="s">
        <v>908</v>
      </c>
      <c r="F132" s="90" t="s">
        <v>431</v>
      </c>
      <c r="G132" s="86" t="s">
        <v>909</v>
      </c>
      <c r="H132" s="86" t="s">
        <v>909</v>
      </c>
      <c r="I132" s="86" t="s">
        <v>434</v>
      </c>
      <c r="J132" s="102" t="s">
        <v>408</v>
      </c>
      <c r="K132" s="102" t="s">
        <v>408</v>
      </c>
      <c r="L132" s="102"/>
      <c r="M132" s="102"/>
      <c r="N132" s="102" t="s">
        <v>684</v>
      </c>
      <c r="O132" s="86" t="s">
        <v>910</v>
      </c>
      <c r="P132" s="199">
        <v>0</v>
      </c>
      <c r="Q132" s="86" t="s">
        <v>675</v>
      </c>
      <c r="R132" s="86"/>
      <c r="S132" s="86"/>
      <c r="T132" s="86"/>
      <c r="U132" s="86" t="s">
        <v>141</v>
      </c>
      <c r="V132" s="192" t="s">
        <v>911</v>
      </c>
      <c r="W132" s="86" t="s">
        <v>908</v>
      </c>
      <c r="X132" s="86" t="s">
        <v>912</v>
      </c>
      <c r="Y132" s="86" t="s">
        <v>456</v>
      </c>
      <c r="Z132" s="86" t="s">
        <v>913</v>
      </c>
      <c r="AA132" s="86"/>
      <c r="AB132" s="86"/>
      <c r="AC132" s="86"/>
      <c r="AD132" s="90" t="s">
        <v>163</v>
      </c>
      <c r="AE132" s="192" t="s">
        <v>186</v>
      </c>
      <c r="AF132" s="192" t="s">
        <v>197</v>
      </c>
      <c r="AG132" s="86" t="s">
        <v>533</v>
      </c>
      <c r="AH132" s="192" t="s">
        <v>914</v>
      </c>
      <c r="AI132" s="133" t="s">
        <v>416</v>
      </c>
      <c r="AJ132" s="86" t="s">
        <v>836</v>
      </c>
      <c r="AK132" s="86"/>
      <c r="AL132" s="86"/>
      <c r="AM132" s="86"/>
      <c r="AN132" s="86"/>
      <c r="AO132" s="86" t="s">
        <v>680</v>
      </c>
      <c r="AP132" s="90" t="s">
        <v>422</v>
      </c>
      <c r="AQ132" s="192" t="s">
        <v>478</v>
      </c>
      <c r="AR132" s="192" t="s">
        <v>478</v>
      </c>
      <c r="AS132" s="192" t="s">
        <v>915</v>
      </c>
      <c r="AT132" s="199">
        <f>AU132/1.06</f>
        <v>22537.7358490566</v>
      </c>
      <c r="AU132" s="197">
        <v>23890</v>
      </c>
      <c r="AV132" s="86"/>
      <c r="AW132" s="199"/>
      <c r="AX132" s="165">
        <v>45078</v>
      </c>
      <c r="AY132" s="165" t="s">
        <v>739</v>
      </c>
      <c r="AZ132" s="199">
        <f t="shared" ref="AZ132:AZ133" si="26">BB132/1.06</f>
        <v>22537.7358490566</v>
      </c>
      <c r="BA132" s="199"/>
      <c r="BB132" s="199">
        <f>AU132</f>
        <v>23890</v>
      </c>
      <c r="BC132" s="131" t="s">
        <v>409</v>
      </c>
      <c r="BD132" s="214"/>
      <c r="BE132" s="214"/>
      <c r="BF132" s="86"/>
      <c r="BG132" s="199"/>
      <c r="BH132" s="103">
        <v>2023</v>
      </c>
      <c r="BI132" s="185"/>
      <c r="BJ132" s="185"/>
      <c r="BK132" s="103">
        <v>2023</v>
      </c>
      <c r="BL132" s="216">
        <f>BB132</f>
        <v>23890</v>
      </c>
      <c r="BM132" s="86"/>
      <c r="BN132" s="131">
        <v>0</v>
      </c>
      <c r="BO132" s="86"/>
      <c r="BP132" s="86"/>
      <c r="BQ132" s="112" t="s">
        <v>428</v>
      </c>
      <c r="BR132" s="86"/>
      <c r="BS132" s="86"/>
    </row>
    <row r="133" s="8" customFormat="1" ht="38.25" hidden="1" spans="1:71">
      <c r="A133" s="86" t="s">
        <v>403</v>
      </c>
      <c r="B133" s="86" t="s">
        <v>706</v>
      </c>
      <c r="C133" s="88">
        <v>45063</v>
      </c>
      <c r="D133" s="192" t="s">
        <v>916</v>
      </c>
      <c r="E133" s="86" t="s">
        <v>917</v>
      </c>
      <c r="F133" s="86" t="s">
        <v>450</v>
      </c>
      <c r="G133" s="192" t="s">
        <v>916</v>
      </c>
      <c r="H133" s="86" t="s">
        <v>917</v>
      </c>
      <c r="I133" s="86" t="s">
        <v>450</v>
      </c>
      <c r="J133" s="102" t="s">
        <v>408</v>
      </c>
      <c r="K133" s="102" t="s">
        <v>408</v>
      </c>
      <c r="L133" s="102"/>
      <c r="M133" s="102"/>
      <c r="N133" s="102"/>
      <c r="O133" s="86" t="s">
        <v>797</v>
      </c>
      <c r="P133" s="199">
        <v>250</v>
      </c>
      <c r="Q133" s="86" t="s">
        <v>675</v>
      </c>
      <c r="R133" s="86"/>
      <c r="S133" s="86"/>
      <c r="T133" s="86"/>
      <c r="U133" s="86" t="s">
        <v>798</v>
      </c>
      <c r="V133" s="192" t="s">
        <v>710</v>
      </c>
      <c r="W133" s="86"/>
      <c r="X133" s="86"/>
      <c r="Y133" s="86"/>
      <c r="Z133" s="86"/>
      <c r="AA133" s="86" t="s">
        <v>711</v>
      </c>
      <c r="AB133" s="86" t="s">
        <v>712</v>
      </c>
      <c r="AC133" s="86"/>
      <c r="AD133" s="90" t="s">
        <v>163</v>
      </c>
      <c r="AE133" s="192" t="s">
        <v>186</v>
      </c>
      <c r="AF133" s="192" t="s">
        <v>474</v>
      </c>
      <c r="AG133" s="86" t="s">
        <v>475</v>
      </c>
      <c r="AH133" s="86" t="s">
        <v>476</v>
      </c>
      <c r="AI133" s="133" t="s">
        <v>416</v>
      </c>
      <c r="AJ133" s="86" t="s">
        <v>918</v>
      </c>
      <c r="AK133" s="86"/>
      <c r="AL133" s="86"/>
      <c r="AM133" s="86"/>
      <c r="AN133" s="86"/>
      <c r="AO133" s="86" t="s">
        <v>680</v>
      </c>
      <c r="AP133" s="90" t="s">
        <v>422</v>
      </c>
      <c r="AQ133" s="192" t="s">
        <v>478</v>
      </c>
      <c r="AR133" s="192" t="s">
        <v>478</v>
      </c>
      <c r="AS133" s="86"/>
      <c r="AT133" s="197">
        <f t="shared" ref="AT133:AT134" si="27">AU133/1.06</f>
        <v>127358.490566038</v>
      </c>
      <c r="AU133" s="199">
        <v>135000</v>
      </c>
      <c r="AV133" s="86"/>
      <c r="AW133" s="199"/>
      <c r="AX133" s="165">
        <v>45063</v>
      </c>
      <c r="AY133" s="165"/>
      <c r="AZ133" s="199">
        <f t="shared" si="26"/>
        <v>127358.490566038</v>
      </c>
      <c r="BA133" s="199"/>
      <c r="BB133" s="199">
        <f>AU133</f>
        <v>135000</v>
      </c>
      <c r="BC133" s="131" t="s">
        <v>409</v>
      </c>
      <c r="BD133" s="214"/>
      <c r="BE133" s="214"/>
      <c r="BF133" s="86"/>
      <c r="BG133" s="199"/>
      <c r="BH133" s="103">
        <v>2023</v>
      </c>
      <c r="BI133" s="185"/>
      <c r="BJ133" s="185">
        <v>45066</v>
      </c>
      <c r="BK133" s="103">
        <v>2023</v>
      </c>
      <c r="BL133" s="216">
        <f>BB133</f>
        <v>135000</v>
      </c>
      <c r="BM133" s="86"/>
      <c r="BN133" s="131">
        <v>0</v>
      </c>
      <c r="BO133" s="86"/>
      <c r="BP133" s="86"/>
      <c r="BQ133" s="112" t="s">
        <v>479</v>
      </c>
      <c r="BR133" s="86"/>
      <c r="BS133" s="86"/>
    </row>
    <row r="134" s="55" customFormat="1" ht="60.75" hidden="1" customHeight="1" spans="1:71">
      <c r="A134" s="91" t="s">
        <v>480</v>
      </c>
      <c r="B134" s="112" t="s">
        <v>180</v>
      </c>
      <c r="C134" s="88">
        <v>45078</v>
      </c>
      <c r="D134" s="112" t="s">
        <v>919</v>
      </c>
      <c r="E134" s="112" t="s">
        <v>920</v>
      </c>
      <c r="F134" s="112" t="s">
        <v>921</v>
      </c>
      <c r="G134" s="112" t="s">
        <v>919</v>
      </c>
      <c r="H134" s="112" t="s">
        <v>920</v>
      </c>
      <c r="I134" s="112" t="s">
        <v>921</v>
      </c>
      <c r="J134" s="196" t="s">
        <v>579</v>
      </c>
      <c r="K134" s="196" t="s">
        <v>578</v>
      </c>
      <c r="L134" s="196" t="s">
        <v>922</v>
      </c>
      <c r="M134" s="196" t="s">
        <v>923</v>
      </c>
      <c r="N134" s="196"/>
      <c r="O134" s="112" t="s">
        <v>193</v>
      </c>
      <c r="P134" s="197">
        <f>361301000*0.93/10000</f>
        <v>33600.993</v>
      </c>
      <c r="Q134" s="112" t="s">
        <v>203</v>
      </c>
      <c r="R134" s="112"/>
      <c r="S134" s="112"/>
      <c r="T134" s="112"/>
      <c r="U134" s="112" t="s">
        <v>580</v>
      </c>
      <c r="V134" s="112" t="s">
        <v>581</v>
      </c>
      <c r="W134" s="112"/>
      <c r="X134" s="112"/>
      <c r="Y134" s="112"/>
      <c r="Z134" s="112"/>
      <c r="AA134" s="112" t="s">
        <v>924</v>
      </c>
      <c r="AB134" s="112" t="s">
        <v>925</v>
      </c>
      <c r="AC134" s="112"/>
      <c r="AD134" s="147" t="s">
        <v>293</v>
      </c>
      <c r="AE134" s="147" t="s">
        <v>791</v>
      </c>
      <c r="AF134" s="112" t="s">
        <v>584</v>
      </c>
      <c r="AG134" s="112" t="s">
        <v>926</v>
      </c>
      <c r="AH134" s="112" t="s">
        <v>927</v>
      </c>
      <c r="AI134" s="112" t="s">
        <v>928</v>
      </c>
      <c r="AJ134" s="112" t="s">
        <v>785</v>
      </c>
      <c r="AK134" s="112" t="s">
        <v>929</v>
      </c>
      <c r="AL134" s="112" t="s">
        <v>930</v>
      </c>
      <c r="AM134" s="112" t="s">
        <v>931</v>
      </c>
      <c r="AN134" s="112"/>
      <c r="AO134" s="147"/>
      <c r="AP134" s="147"/>
      <c r="AQ134" s="112"/>
      <c r="AR134" s="112"/>
      <c r="AS134" s="112" t="s">
        <v>932</v>
      </c>
      <c r="AT134" s="197">
        <f t="shared" si="27"/>
        <v>1102188.67924528</v>
      </c>
      <c r="AU134" s="197">
        <f>AW134*汇率!E3</f>
        <v>1168320</v>
      </c>
      <c r="AV134" s="112" t="s">
        <v>933</v>
      </c>
      <c r="AW134" s="197">
        <f>1280000</f>
        <v>1280000</v>
      </c>
      <c r="AX134" s="165">
        <v>45106</v>
      </c>
      <c r="AY134" s="165"/>
      <c r="AZ134" s="197">
        <f>AT134</f>
        <v>1102188.67924528</v>
      </c>
      <c r="BA134" s="197"/>
      <c r="BB134" s="197">
        <f>AU134</f>
        <v>1168320</v>
      </c>
      <c r="BC134" s="234" t="s">
        <v>934</v>
      </c>
      <c r="BD134" s="235" t="s">
        <v>935</v>
      </c>
      <c r="BE134" s="235" t="s">
        <v>936</v>
      </c>
      <c r="BF134" s="166">
        <f>BG134</f>
        <v>584160</v>
      </c>
      <c r="BG134" s="197">
        <v>584160</v>
      </c>
      <c r="BH134" s="196">
        <v>2024</v>
      </c>
      <c r="BI134" s="185"/>
      <c r="BJ134" s="185">
        <v>45378</v>
      </c>
      <c r="BK134" s="196">
        <v>2024</v>
      </c>
      <c r="BL134" s="197">
        <f>BB134</f>
        <v>1168320</v>
      </c>
      <c r="BM134" s="112"/>
      <c r="BN134" s="131">
        <v>0</v>
      </c>
      <c r="BO134" s="112"/>
      <c r="BP134" s="112"/>
      <c r="BQ134" s="112" t="s">
        <v>428</v>
      </c>
      <c r="BR134" s="244"/>
      <c r="BS134" s="112"/>
    </row>
    <row r="135" s="8" customFormat="1" ht="38.25" hidden="1" spans="1:71">
      <c r="A135" s="86" t="s">
        <v>403</v>
      </c>
      <c r="B135" s="90" t="s">
        <v>706</v>
      </c>
      <c r="C135" s="88">
        <v>45086</v>
      </c>
      <c r="D135" s="90" t="s">
        <v>868</v>
      </c>
      <c r="E135" s="90" t="s">
        <v>868</v>
      </c>
      <c r="F135" s="90" t="s">
        <v>431</v>
      </c>
      <c r="G135" s="90" t="s">
        <v>869</v>
      </c>
      <c r="H135" s="147" t="s">
        <v>870</v>
      </c>
      <c r="I135" s="90" t="s">
        <v>434</v>
      </c>
      <c r="J135" s="102" t="s">
        <v>408</v>
      </c>
      <c r="K135" s="103" t="s">
        <v>409</v>
      </c>
      <c r="L135" s="103"/>
      <c r="M135" s="103"/>
      <c r="N135" s="103"/>
      <c r="O135" s="90" t="s">
        <v>496</v>
      </c>
      <c r="P135" s="104">
        <v>7500</v>
      </c>
      <c r="Q135" s="90" t="s">
        <v>451</v>
      </c>
      <c r="R135" s="90" t="s">
        <v>871</v>
      </c>
      <c r="S135" s="90" t="s">
        <v>872</v>
      </c>
      <c r="T135" s="90" t="s">
        <v>873</v>
      </c>
      <c r="U135" s="90" t="s">
        <v>162</v>
      </c>
      <c r="V135" s="90" t="s">
        <v>710</v>
      </c>
      <c r="W135" s="90"/>
      <c r="X135" s="86"/>
      <c r="Y135" s="86"/>
      <c r="Z135" s="86"/>
      <c r="AA135" s="86" t="s">
        <v>711</v>
      </c>
      <c r="AB135" s="133" t="s">
        <v>937</v>
      </c>
      <c r="AC135" s="133"/>
      <c r="AD135" s="90" t="s">
        <v>938</v>
      </c>
      <c r="AE135" s="90" t="s">
        <v>175</v>
      </c>
      <c r="AF135" s="90" t="s">
        <v>187</v>
      </c>
      <c r="AG135" s="131" t="s">
        <v>443</v>
      </c>
      <c r="AH135" s="90" t="s">
        <v>939</v>
      </c>
      <c r="AI135" s="211" t="s">
        <v>145</v>
      </c>
      <c r="AJ135" s="90" t="s">
        <v>880</v>
      </c>
      <c r="AK135" s="133"/>
      <c r="AL135" s="133"/>
      <c r="AM135" s="133"/>
      <c r="AN135" s="133"/>
      <c r="AO135" s="87" t="s">
        <v>421</v>
      </c>
      <c r="AP135" s="90" t="s">
        <v>422</v>
      </c>
      <c r="AQ135" s="90" t="s">
        <v>542</v>
      </c>
      <c r="AR135" s="90" t="s">
        <v>424</v>
      </c>
      <c r="AS135" s="90" t="s">
        <v>940</v>
      </c>
      <c r="AT135" s="104">
        <v>43840</v>
      </c>
      <c r="AU135" s="104">
        <v>46786.048</v>
      </c>
      <c r="AV135" s="131"/>
      <c r="AW135" s="104"/>
      <c r="AX135" s="165">
        <v>45023</v>
      </c>
      <c r="AY135" s="165"/>
      <c r="AZ135" s="104">
        <f>AT135</f>
        <v>43840</v>
      </c>
      <c r="BA135" s="104"/>
      <c r="BB135" s="104">
        <v>52748.4944</v>
      </c>
      <c r="BC135" s="131" t="s">
        <v>409</v>
      </c>
      <c r="BD135" s="131"/>
      <c r="BE135" s="131"/>
      <c r="BF135" s="131"/>
      <c r="BG135" s="104"/>
      <c r="BH135" s="184">
        <v>2023</v>
      </c>
      <c r="BI135" s="185">
        <v>45078</v>
      </c>
      <c r="BJ135" s="185">
        <v>45194</v>
      </c>
      <c r="BK135" s="184">
        <v>2023</v>
      </c>
      <c r="BL135" s="104">
        <v>52728.49</v>
      </c>
      <c r="BM135" s="131" t="s">
        <v>941</v>
      </c>
      <c r="BN135" s="131">
        <f t="shared" ref="BN135:BN147" si="28">BB135-BL135</f>
        <v>20.004399999998</v>
      </c>
      <c r="BO135" s="90"/>
      <c r="BP135" s="90"/>
      <c r="BQ135" s="147" t="s">
        <v>428</v>
      </c>
      <c r="BR135" s="86"/>
      <c r="BS135" s="86"/>
    </row>
    <row r="136" s="8" customFormat="1" ht="38.25" hidden="1" spans="1:71">
      <c r="A136" s="193" t="s">
        <v>480</v>
      </c>
      <c r="B136" s="195" t="s">
        <v>429</v>
      </c>
      <c r="C136" s="14">
        <v>45086</v>
      </c>
      <c r="D136" s="222" t="s">
        <v>942</v>
      </c>
      <c r="E136" s="13" t="s">
        <v>943</v>
      </c>
      <c r="F136" s="13" t="s">
        <v>450</v>
      </c>
      <c r="G136" s="195" t="s">
        <v>942</v>
      </c>
      <c r="H136" s="13" t="s">
        <v>943</v>
      </c>
      <c r="I136" s="13" t="s">
        <v>450</v>
      </c>
      <c r="J136" s="202" t="s">
        <v>408</v>
      </c>
      <c r="K136" s="202" t="s">
        <v>408</v>
      </c>
      <c r="L136" s="202"/>
      <c r="M136" s="202"/>
      <c r="N136" s="202" t="s">
        <v>944</v>
      </c>
      <c r="O136" s="13" t="s">
        <v>545</v>
      </c>
      <c r="P136" s="22">
        <f>189320187.8061/10000</f>
        <v>18932.01878061</v>
      </c>
      <c r="Q136" s="195" t="s">
        <v>945</v>
      </c>
      <c r="R136" s="13"/>
      <c r="S136" s="13"/>
      <c r="T136" s="13"/>
      <c r="U136" s="13" t="s">
        <v>141</v>
      </c>
      <c r="V136" s="195" t="s">
        <v>946</v>
      </c>
      <c r="W136" s="13" t="s">
        <v>947</v>
      </c>
      <c r="X136" s="208" t="s">
        <v>948</v>
      </c>
      <c r="Y136" s="208" t="s">
        <v>949</v>
      </c>
      <c r="Z136" s="208" t="s">
        <v>950</v>
      </c>
      <c r="AA136" s="13"/>
      <c r="AB136" s="13"/>
      <c r="AC136" s="13"/>
      <c r="AD136" s="15" t="s">
        <v>303</v>
      </c>
      <c r="AE136" s="195"/>
      <c r="AF136" s="195" t="s">
        <v>474</v>
      </c>
      <c r="AG136" s="26"/>
      <c r="AH136" s="28" t="s">
        <v>951</v>
      </c>
      <c r="AI136" s="13"/>
      <c r="AJ136" s="13" t="s">
        <v>952</v>
      </c>
      <c r="AK136" s="13"/>
      <c r="AL136" s="13"/>
      <c r="AM136" s="13"/>
      <c r="AN136" s="13"/>
      <c r="AO136" s="15" t="s">
        <v>167</v>
      </c>
      <c r="AP136" s="15" t="s">
        <v>237</v>
      </c>
      <c r="AQ136" s="195" t="s">
        <v>488</v>
      </c>
      <c r="AR136" s="195" t="s">
        <v>488</v>
      </c>
      <c r="AS136" s="195" t="s">
        <v>953</v>
      </c>
      <c r="AT136" s="22">
        <f>177800+130600+112800</f>
        <v>421200</v>
      </c>
      <c r="AU136" s="22">
        <f>AT136*1.06</f>
        <v>446472</v>
      </c>
      <c r="AV136" s="28"/>
      <c r="AW136" s="22"/>
      <c r="AX136" s="20"/>
      <c r="AY136" s="20"/>
      <c r="AZ136" s="22"/>
      <c r="BA136" s="22"/>
      <c r="BB136" s="22"/>
      <c r="BC136" s="28"/>
      <c r="BD136" s="28"/>
      <c r="BE136" s="28"/>
      <c r="BF136" s="28"/>
      <c r="BG136" s="22"/>
      <c r="BH136" s="40"/>
      <c r="BI136" s="219"/>
      <c r="BJ136" s="219"/>
      <c r="BK136" s="40"/>
      <c r="BL136" s="22"/>
      <c r="BM136" s="28"/>
      <c r="BN136" s="28">
        <f t="shared" si="28"/>
        <v>0</v>
      </c>
      <c r="BO136" s="13" t="s">
        <v>190</v>
      </c>
      <c r="BP136" s="13"/>
      <c r="BQ136" s="15" t="s">
        <v>428</v>
      </c>
      <c r="BR136" s="26"/>
      <c r="BS136" s="26"/>
    </row>
    <row r="137" s="8" customFormat="1" ht="51" hidden="1" spans="1:71">
      <c r="A137" s="26" t="s">
        <v>403</v>
      </c>
      <c r="B137" s="195" t="s">
        <v>519</v>
      </c>
      <c r="C137" s="14">
        <v>45093</v>
      </c>
      <c r="D137" s="13" t="s">
        <v>954</v>
      </c>
      <c r="E137" s="13" t="s">
        <v>954</v>
      </c>
      <c r="F137" s="13" t="s">
        <v>431</v>
      </c>
      <c r="G137" s="13" t="s">
        <v>954</v>
      </c>
      <c r="H137" s="13" t="s">
        <v>954</v>
      </c>
      <c r="I137" s="13" t="s">
        <v>431</v>
      </c>
      <c r="J137" s="202" t="s">
        <v>408</v>
      </c>
      <c r="K137" s="202" t="s">
        <v>408</v>
      </c>
      <c r="L137" s="202"/>
      <c r="M137" s="202"/>
      <c r="N137" s="202" t="s">
        <v>955</v>
      </c>
      <c r="O137" s="13" t="s">
        <v>956</v>
      </c>
      <c r="P137" s="22">
        <v>0</v>
      </c>
      <c r="Q137" s="195" t="s">
        <v>831</v>
      </c>
      <c r="R137" s="13"/>
      <c r="S137" s="13"/>
      <c r="T137" s="13"/>
      <c r="U137" s="13" t="s">
        <v>415</v>
      </c>
      <c r="V137" s="195" t="s">
        <v>710</v>
      </c>
      <c r="W137" s="13"/>
      <c r="X137" s="13"/>
      <c r="Y137" s="13"/>
      <c r="Z137" s="13"/>
      <c r="AA137" s="195" t="s">
        <v>957</v>
      </c>
      <c r="AB137" s="195" t="s">
        <v>958</v>
      </c>
      <c r="AC137" s="195"/>
      <c r="AD137" s="15" t="s">
        <v>303</v>
      </c>
      <c r="AE137" s="195"/>
      <c r="AF137" s="195" t="s">
        <v>959</v>
      </c>
      <c r="AG137" s="26"/>
      <c r="AH137" s="28" t="s">
        <v>960</v>
      </c>
      <c r="AI137" s="195" t="s">
        <v>696</v>
      </c>
      <c r="AJ137" s="13" t="s">
        <v>961</v>
      </c>
      <c r="AK137" s="195" t="s">
        <v>89</v>
      </c>
      <c r="AL137" s="195" t="s">
        <v>962</v>
      </c>
      <c r="AM137" s="195"/>
      <c r="AN137" s="195"/>
      <c r="AO137" s="13"/>
      <c r="AP137" s="195"/>
      <c r="AQ137" s="195"/>
      <c r="AR137" s="195"/>
      <c r="AS137" s="13" t="s">
        <v>963</v>
      </c>
      <c r="AT137" s="22">
        <f>AU137/1.06</f>
        <v>131282.52524563</v>
      </c>
      <c r="AU137" s="22">
        <f>AW137/汇率!G2</f>
        <v>139159.476760367</v>
      </c>
      <c r="AV137" s="28" t="s">
        <v>964</v>
      </c>
      <c r="AW137" s="22">
        <v>90000</v>
      </c>
      <c r="AX137" s="20"/>
      <c r="AY137" s="20"/>
      <c r="AZ137" s="22"/>
      <c r="BA137" s="22"/>
      <c r="BB137" s="22"/>
      <c r="BC137" s="28"/>
      <c r="BD137" s="28"/>
      <c r="BE137" s="28"/>
      <c r="BF137" s="28"/>
      <c r="BG137" s="22"/>
      <c r="BH137" s="40"/>
      <c r="BI137" s="219"/>
      <c r="BJ137" s="219"/>
      <c r="BK137" s="40"/>
      <c r="BL137" s="22"/>
      <c r="BM137" s="28"/>
      <c r="BN137" s="28">
        <f t="shared" si="28"/>
        <v>0</v>
      </c>
      <c r="BO137" s="13" t="s">
        <v>845</v>
      </c>
      <c r="BP137" s="13" t="s">
        <v>965</v>
      </c>
      <c r="BQ137" s="15" t="s">
        <v>479</v>
      </c>
      <c r="BR137" s="26"/>
      <c r="BS137" s="26"/>
    </row>
    <row r="138" s="8" customFormat="1" ht="25.5" hidden="1" spans="1:71">
      <c r="A138" s="193" t="s">
        <v>480</v>
      </c>
      <c r="B138" s="13" t="s">
        <v>561</v>
      </c>
      <c r="C138" s="14">
        <v>45119</v>
      </c>
      <c r="D138" s="223" t="s">
        <v>966</v>
      </c>
      <c r="E138" s="15" t="s">
        <v>967</v>
      </c>
      <c r="F138" s="13" t="s">
        <v>450</v>
      </c>
      <c r="G138" s="13" t="s">
        <v>966</v>
      </c>
      <c r="H138" s="15" t="s">
        <v>967</v>
      </c>
      <c r="I138" s="13" t="s">
        <v>450</v>
      </c>
      <c r="J138" s="202" t="s">
        <v>408</v>
      </c>
      <c r="K138" s="202" t="s">
        <v>408</v>
      </c>
      <c r="L138" s="21"/>
      <c r="M138" s="21"/>
      <c r="N138" s="21"/>
      <c r="O138" s="13" t="s">
        <v>469</v>
      </c>
      <c r="P138" s="226">
        <v>7800</v>
      </c>
      <c r="Q138" s="15" t="s">
        <v>194</v>
      </c>
      <c r="R138" s="13"/>
      <c r="S138" s="13"/>
      <c r="T138" s="13"/>
      <c r="U138" s="13" t="s">
        <v>141</v>
      </c>
      <c r="V138" s="13" t="s">
        <v>968</v>
      </c>
      <c r="W138" s="13" t="s">
        <v>969</v>
      </c>
      <c r="X138" s="26" t="s">
        <v>970</v>
      </c>
      <c r="Y138" s="26" t="s">
        <v>473</v>
      </c>
      <c r="Z138" s="207" t="s">
        <v>971</v>
      </c>
      <c r="AA138" s="26"/>
      <c r="AB138" s="27"/>
      <c r="AC138" s="27"/>
      <c r="AD138" s="13" t="s">
        <v>174</v>
      </c>
      <c r="AE138" s="195" t="s">
        <v>186</v>
      </c>
      <c r="AF138" s="13" t="s">
        <v>165</v>
      </c>
      <c r="AG138" s="28"/>
      <c r="AH138" s="13" t="s">
        <v>972</v>
      </c>
      <c r="AI138" s="27"/>
      <c r="AJ138" s="13" t="s">
        <v>973</v>
      </c>
      <c r="AK138" s="27"/>
      <c r="AL138" s="27"/>
      <c r="AM138" s="27"/>
      <c r="AN138" s="27"/>
      <c r="AO138" s="13"/>
      <c r="AP138" s="13" t="s">
        <v>422</v>
      </c>
      <c r="AQ138" s="13" t="s">
        <v>542</v>
      </c>
      <c r="AR138" s="13" t="s">
        <v>424</v>
      </c>
      <c r="AS138" s="13" t="s">
        <v>974</v>
      </c>
      <c r="AT138" s="22">
        <v>280000</v>
      </c>
      <c r="AU138" s="22">
        <f>AT138*1.0672</f>
        <v>298816</v>
      </c>
      <c r="AV138" s="28"/>
      <c r="AW138" s="22"/>
      <c r="AX138" s="20"/>
      <c r="AY138" s="20"/>
      <c r="AZ138" s="22"/>
      <c r="BA138" s="22"/>
      <c r="BB138" s="22"/>
      <c r="BC138" s="28"/>
      <c r="BD138" s="28"/>
      <c r="BE138" s="28"/>
      <c r="BF138" s="28"/>
      <c r="BG138" s="22"/>
      <c r="BH138" s="40"/>
      <c r="BI138" s="219"/>
      <c r="BJ138" s="219"/>
      <c r="BK138" s="40"/>
      <c r="BL138" s="22"/>
      <c r="BM138" s="28"/>
      <c r="BN138" s="28">
        <f t="shared" si="28"/>
        <v>0</v>
      </c>
      <c r="BO138" s="13" t="s">
        <v>190</v>
      </c>
      <c r="BP138" s="13"/>
      <c r="BQ138" s="15" t="s">
        <v>428</v>
      </c>
      <c r="BR138" s="26"/>
      <c r="BS138" s="26"/>
    </row>
    <row r="139" s="8" customFormat="1" ht="25.5" hidden="1" spans="1:71">
      <c r="A139" s="26" t="s">
        <v>403</v>
      </c>
      <c r="B139" s="13" t="s">
        <v>706</v>
      </c>
      <c r="C139" s="14">
        <v>45127</v>
      </c>
      <c r="D139" s="13" t="s">
        <v>975</v>
      </c>
      <c r="E139" s="15" t="s">
        <v>976</v>
      </c>
      <c r="F139" s="13" t="s">
        <v>450</v>
      </c>
      <c r="G139" s="13" t="s">
        <v>975</v>
      </c>
      <c r="H139" s="15" t="s">
        <v>976</v>
      </c>
      <c r="I139" s="13" t="s">
        <v>450</v>
      </c>
      <c r="J139" s="202" t="s">
        <v>408</v>
      </c>
      <c r="K139" s="202" t="s">
        <v>408</v>
      </c>
      <c r="L139" s="21"/>
      <c r="M139" s="21"/>
      <c r="N139" s="21" t="s">
        <v>977</v>
      </c>
      <c r="O139" s="13" t="s">
        <v>410</v>
      </c>
      <c r="P139" s="22">
        <v>0</v>
      </c>
      <c r="Q139" s="13" t="s">
        <v>675</v>
      </c>
      <c r="R139" s="13" t="s">
        <v>978</v>
      </c>
      <c r="S139" s="13" t="s">
        <v>979</v>
      </c>
      <c r="T139" s="13" t="s">
        <v>980</v>
      </c>
      <c r="U139" s="13" t="s">
        <v>798</v>
      </c>
      <c r="V139" s="13" t="s">
        <v>416</v>
      </c>
      <c r="W139" s="13"/>
      <c r="X139" s="26"/>
      <c r="Y139" s="26"/>
      <c r="Z139" s="26"/>
      <c r="AA139" s="26"/>
      <c r="AB139" s="27"/>
      <c r="AC139" s="27"/>
      <c r="AD139" s="13" t="s">
        <v>174</v>
      </c>
      <c r="AE139" s="195" t="s">
        <v>186</v>
      </c>
      <c r="AF139" s="13" t="s">
        <v>165</v>
      </c>
      <c r="AG139" s="28"/>
      <c r="AH139" s="13" t="s">
        <v>981</v>
      </c>
      <c r="AI139" s="27"/>
      <c r="AJ139" s="13" t="s">
        <v>420</v>
      </c>
      <c r="AK139" s="27"/>
      <c r="AL139" s="27"/>
      <c r="AM139" s="27"/>
      <c r="AN139" s="27"/>
      <c r="AO139" s="13"/>
      <c r="AP139" s="13" t="s">
        <v>422</v>
      </c>
      <c r="AQ139" s="13" t="s">
        <v>542</v>
      </c>
      <c r="AR139" s="13" t="s">
        <v>424</v>
      </c>
      <c r="AS139" s="13" t="s">
        <v>982</v>
      </c>
      <c r="AT139" s="22">
        <f>AU139/1.06</f>
        <v>37735.8490566038</v>
      </c>
      <c r="AU139" s="22">
        <v>40000</v>
      </c>
      <c r="AV139" s="28"/>
      <c r="AW139" s="22"/>
      <c r="AX139" s="20"/>
      <c r="AY139" s="20"/>
      <c r="AZ139" s="22"/>
      <c r="BA139" s="22"/>
      <c r="BB139" s="22"/>
      <c r="BC139" s="28"/>
      <c r="BD139" s="28"/>
      <c r="BE139" s="28"/>
      <c r="BF139" s="28"/>
      <c r="BG139" s="22"/>
      <c r="BH139" s="40"/>
      <c r="BI139" s="219"/>
      <c r="BJ139" s="219"/>
      <c r="BK139" s="40"/>
      <c r="BL139" s="22"/>
      <c r="BM139" s="28"/>
      <c r="BN139" s="28">
        <f t="shared" si="28"/>
        <v>0</v>
      </c>
      <c r="BO139" s="13" t="s">
        <v>190</v>
      </c>
      <c r="BP139" s="13" t="s">
        <v>983</v>
      </c>
      <c r="BQ139" s="15" t="s">
        <v>428</v>
      </c>
      <c r="BR139" s="26"/>
      <c r="BS139" s="26"/>
    </row>
    <row r="140" s="55" customFormat="1" ht="25.5" hidden="1" spans="1:71">
      <c r="A140" s="86" t="s">
        <v>403</v>
      </c>
      <c r="B140" s="147" t="s">
        <v>158</v>
      </c>
      <c r="C140" s="88">
        <v>45166</v>
      </c>
      <c r="D140" s="87" t="s">
        <v>984</v>
      </c>
      <c r="E140" s="147" t="s">
        <v>985</v>
      </c>
      <c r="F140" s="147" t="s">
        <v>576</v>
      </c>
      <c r="G140" s="87" t="s">
        <v>984</v>
      </c>
      <c r="H140" s="147" t="s">
        <v>985</v>
      </c>
      <c r="I140" s="147" t="s">
        <v>576</v>
      </c>
      <c r="J140" s="102" t="s">
        <v>408</v>
      </c>
      <c r="K140" s="196" t="s">
        <v>579</v>
      </c>
      <c r="L140" s="196"/>
      <c r="M140" s="196"/>
      <c r="N140" s="227"/>
      <c r="O140" s="147" t="s">
        <v>193</v>
      </c>
      <c r="P140" s="200">
        <v>2500</v>
      </c>
      <c r="Q140" s="147" t="s">
        <v>470</v>
      </c>
      <c r="R140" s="147"/>
      <c r="S140" s="147"/>
      <c r="T140" s="147"/>
      <c r="U140" s="147" t="s">
        <v>141</v>
      </c>
      <c r="V140" s="147" t="s">
        <v>986</v>
      </c>
      <c r="W140" s="147" t="s">
        <v>92</v>
      </c>
      <c r="X140" s="147" t="s">
        <v>987</v>
      </c>
      <c r="Y140" s="147" t="s">
        <v>473</v>
      </c>
      <c r="Z140" s="111" t="s">
        <v>988</v>
      </c>
      <c r="AA140" s="147"/>
      <c r="AB140" s="147"/>
      <c r="AC140" s="147"/>
      <c r="AD140" s="147" t="s">
        <v>293</v>
      </c>
      <c r="AE140" s="147" t="s">
        <v>791</v>
      </c>
      <c r="AF140" s="147" t="s">
        <v>584</v>
      </c>
      <c r="AG140" s="220" t="s">
        <v>989</v>
      </c>
      <c r="AH140" s="147" t="s">
        <v>990</v>
      </c>
      <c r="AI140" s="147" t="s">
        <v>581</v>
      </c>
      <c r="AJ140" s="147" t="s">
        <v>991</v>
      </c>
      <c r="AK140" s="147"/>
      <c r="AL140" s="147"/>
      <c r="AM140" s="147"/>
      <c r="AN140" s="147"/>
      <c r="AO140" s="147" t="s">
        <v>167</v>
      </c>
      <c r="AP140" s="147" t="s">
        <v>168</v>
      </c>
      <c r="AQ140" s="147" t="s">
        <v>992</v>
      </c>
      <c r="AR140" s="147" t="s">
        <v>992</v>
      </c>
      <c r="AS140" s="147" t="s">
        <v>993</v>
      </c>
      <c r="AT140" s="200">
        <f>AU140/1.06</f>
        <v>130188.679245283</v>
      </c>
      <c r="AU140" s="200">
        <v>138000</v>
      </c>
      <c r="AV140" s="220"/>
      <c r="AW140" s="200"/>
      <c r="AX140" s="165">
        <v>45252</v>
      </c>
      <c r="AY140" s="165"/>
      <c r="AZ140" s="200">
        <f>AT140</f>
        <v>130188.679245283</v>
      </c>
      <c r="BA140" s="200"/>
      <c r="BB140" s="200">
        <f>AU140</f>
        <v>138000</v>
      </c>
      <c r="BC140" s="220" t="s">
        <v>579</v>
      </c>
      <c r="BD140" s="220"/>
      <c r="BE140" s="220"/>
      <c r="BF140" s="220"/>
      <c r="BG140" s="200"/>
      <c r="BH140" s="103">
        <v>2024</v>
      </c>
      <c r="BI140" s="103"/>
      <c r="BJ140" s="165">
        <v>45342</v>
      </c>
      <c r="BK140" s="103">
        <v>2024</v>
      </c>
      <c r="BL140" s="200">
        <v>138000</v>
      </c>
      <c r="BM140" s="220"/>
      <c r="BN140" s="220">
        <f t="shared" si="28"/>
        <v>0</v>
      </c>
      <c r="BO140" s="147"/>
      <c r="BP140" s="147"/>
      <c r="BQ140" s="147" t="s">
        <v>479</v>
      </c>
      <c r="BR140" s="112"/>
      <c r="BS140" s="112"/>
    </row>
    <row r="141" s="55" customFormat="1" ht="25.5" hidden="1" spans="1:71">
      <c r="A141" s="91" t="s">
        <v>480</v>
      </c>
      <c r="B141" s="147" t="s">
        <v>158</v>
      </c>
      <c r="C141" s="88">
        <v>45181</v>
      </c>
      <c r="D141" s="224" t="s">
        <v>994</v>
      </c>
      <c r="E141" s="147" t="s">
        <v>995</v>
      </c>
      <c r="F141" s="147" t="s">
        <v>576</v>
      </c>
      <c r="G141" s="147" t="s">
        <v>996</v>
      </c>
      <c r="H141" s="147" t="s">
        <v>995</v>
      </c>
      <c r="I141" s="147" t="s">
        <v>576</v>
      </c>
      <c r="J141" s="102" t="s">
        <v>408</v>
      </c>
      <c r="K141" s="196" t="s">
        <v>579</v>
      </c>
      <c r="L141" s="196"/>
      <c r="M141" s="196"/>
      <c r="N141" s="196"/>
      <c r="O141" s="147" t="s">
        <v>271</v>
      </c>
      <c r="P141" s="199">
        <v>98</v>
      </c>
      <c r="Q141" s="147" t="s">
        <v>565</v>
      </c>
      <c r="R141" s="147"/>
      <c r="S141" s="147"/>
      <c r="T141" s="147"/>
      <c r="U141" s="147" t="s">
        <v>141</v>
      </c>
      <c r="V141" s="147" t="s">
        <v>785</v>
      </c>
      <c r="W141" s="147" t="s">
        <v>87</v>
      </c>
      <c r="X141" s="147" t="s">
        <v>997</v>
      </c>
      <c r="Y141" s="147" t="s">
        <v>473</v>
      </c>
      <c r="Z141" s="147" t="s">
        <v>998</v>
      </c>
      <c r="AA141" s="147"/>
      <c r="AB141" s="147"/>
      <c r="AC141" s="147"/>
      <c r="AD141" s="147" t="s">
        <v>293</v>
      </c>
      <c r="AE141" s="147" t="s">
        <v>791</v>
      </c>
      <c r="AF141" s="147" t="s">
        <v>584</v>
      </c>
      <c r="AG141" s="220" t="s">
        <v>989</v>
      </c>
      <c r="AH141" s="147" t="s">
        <v>999</v>
      </c>
      <c r="AI141" s="147" t="s">
        <v>581</v>
      </c>
      <c r="AJ141" s="147" t="s">
        <v>1000</v>
      </c>
      <c r="AK141" s="147"/>
      <c r="AL141" s="147"/>
      <c r="AM141" s="147"/>
      <c r="AN141" s="147"/>
      <c r="AO141" s="147" t="s">
        <v>167</v>
      </c>
      <c r="AP141" s="147" t="s">
        <v>168</v>
      </c>
      <c r="AQ141" s="147" t="s">
        <v>992</v>
      </c>
      <c r="AR141" s="147"/>
      <c r="AS141" s="147"/>
      <c r="AT141" s="200">
        <f>AU141/1.06</f>
        <v>37735.8490566038</v>
      </c>
      <c r="AU141" s="200">
        <v>40000</v>
      </c>
      <c r="AV141" s="220"/>
      <c r="AW141" s="200"/>
      <c r="AX141" s="165">
        <v>45292</v>
      </c>
      <c r="AY141" s="165" t="s">
        <v>426</v>
      </c>
      <c r="AZ141" s="200">
        <f>AT141</f>
        <v>37735.8490566038</v>
      </c>
      <c r="BA141" s="200"/>
      <c r="BB141" s="200">
        <v>40000</v>
      </c>
      <c r="BC141" s="220" t="s">
        <v>579</v>
      </c>
      <c r="BD141" s="220"/>
      <c r="BE141" s="220"/>
      <c r="BF141" s="220"/>
      <c r="BG141" s="200"/>
      <c r="BH141" s="103">
        <v>2024</v>
      </c>
      <c r="BI141" s="103"/>
      <c r="BJ141" s="185">
        <v>45376</v>
      </c>
      <c r="BK141" s="103">
        <v>2024</v>
      </c>
      <c r="BL141" s="200">
        <f>BB141</f>
        <v>40000</v>
      </c>
      <c r="BM141" s="220"/>
      <c r="BN141" s="220">
        <f t="shared" si="28"/>
        <v>0</v>
      </c>
      <c r="BO141" s="147"/>
      <c r="BP141" s="147"/>
      <c r="BQ141" s="147"/>
      <c r="BR141" s="112"/>
      <c r="BS141" s="112"/>
    </row>
    <row r="142" s="55" customFormat="1" ht="25.5" hidden="1" spans="1:71">
      <c r="A142" s="225" t="s">
        <v>1001</v>
      </c>
      <c r="B142" s="87" t="s">
        <v>170</v>
      </c>
      <c r="C142" s="88">
        <f>AX142</f>
        <v>45219</v>
      </c>
      <c r="D142" s="90" t="s">
        <v>481</v>
      </c>
      <c r="E142" s="90" t="s">
        <v>482</v>
      </c>
      <c r="F142" s="90" t="s">
        <v>450</v>
      </c>
      <c r="G142" s="90" t="s">
        <v>483</v>
      </c>
      <c r="H142" s="90" t="s">
        <v>482</v>
      </c>
      <c r="I142" s="90" t="s">
        <v>450</v>
      </c>
      <c r="J142" s="102" t="s">
        <v>409</v>
      </c>
      <c r="K142" s="103" t="s">
        <v>409</v>
      </c>
      <c r="L142" s="103"/>
      <c r="M142" s="103"/>
      <c r="N142" s="103"/>
      <c r="O142" s="90" t="s">
        <v>484</v>
      </c>
      <c r="P142" s="104">
        <v>15443</v>
      </c>
      <c r="Q142" s="90" t="s">
        <v>436</v>
      </c>
      <c r="R142" s="112"/>
      <c r="S142" s="112"/>
      <c r="T142" s="112"/>
      <c r="U142" s="90" t="s">
        <v>141</v>
      </c>
      <c r="V142" s="90" t="s">
        <v>471</v>
      </c>
      <c r="W142" s="90" t="s">
        <v>88</v>
      </c>
      <c r="X142" s="112"/>
      <c r="Y142" s="112"/>
      <c r="Z142" s="112"/>
      <c r="AA142" s="112"/>
      <c r="AB142" s="112"/>
      <c r="AC142" s="112"/>
      <c r="AD142" s="147" t="s">
        <v>667</v>
      </c>
      <c r="AE142" s="147" t="s">
        <v>583</v>
      </c>
      <c r="AF142" s="90" t="s">
        <v>165</v>
      </c>
      <c r="AG142" s="112" t="s">
        <v>668</v>
      </c>
      <c r="AH142" s="112" t="s">
        <v>1002</v>
      </c>
      <c r="AI142" s="211" t="s">
        <v>145</v>
      </c>
      <c r="AJ142" s="90" t="s">
        <v>487</v>
      </c>
      <c r="AK142" s="112"/>
      <c r="AL142" s="112"/>
      <c r="AM142" s="112"/>
      <c r="AN142" s="112"/>
      <c r="AO142" s="87" t="s">
        <v>167</v>
      </c>
      <c r="AP142" s="147" t="s">
        <v>237</v>
      </c>
      <c r="AQ142" s="87" t="s">
        <v>488</v>
      </c>
      <c r="AR142" s="90" t="s">
        <v>488</v>
      </c>
      <c r="AS142" s="112"/>
      <c r="AT142" s="197">
        <f>AU142/1.06</f>
        <v>110377.358490566</v>
      </c>
      <c r="AU142" s="197">
        <v>117000</v>
      </c>
      <c r="AV142" s="166"/>
      <c r="AW142" s="197"/>
      <c r="AX142" s="165">
        <v>45219</v>
      </c>
      <c r="AY142" s="165"/>
      <c r="AZ142" s="197">
        <f>BB142/1.06</f>
        <v>110377.358490566</v>
      </c>
      <c r="BA142" s="197"/>
      <c r="BB142" s="197">
        <v>117000</v>
      </c>
      <c r="BC142" s="166" t="s">
        <v>579</v>
      </c>
      <c r="BD142" s="166"/>
      <c r="BE142" s="166"/>
      <c r="BF142" s="112"/>
      <c r="BG142" s="197"/>
      <c r="BH142" s="196">
        <v>2024</v>
      </c>
      <c r="BI142" s="185"/>
      <c r="BJ142" s="185">
        <v>45383</v>
      </c>
      <c r="BK142" s="196">
        <v>2024</v>
      </c>
      <c r="BL142" s="197">
        <v>117000</v>
      </c>
      <c r="BM142" s="112"/>
      <c r="BN142" s="131">
        <f t="shared" ref="BN142:BN143" si="29">BB142-BL142</f>
        <v>0</v>
      </c>
      <c r="BO142" s="112"/>
      <c r="BP142" s="112"/>
      <c r="BQ142" s="112"/>
      <c r="BR142" s="188"/>
      <c r="BS142" s="112"/>
    </row>
    <row r="143" s="55" customFormat="1" ht="25.5" hidden="1" spans="1:71">
      <c r="A143" s="225" t="s">
        <v>1001</v>
      </c>
      <c r="B143" s="87" t="s">
        <v>170</v>
      </c>
      <c r="C143" s="88">
        <f>AX143</f>
        <v>45219</v>
      </c>
      <c r="D143" s="90" t="s">
        <v>1003</v>
      </c>
      <c r="E143" s="90" t="s">
        <v>491</v>
      </c>
      <c r="F143" s="90" t="s">
        <v>450</v>
      </c>
      <c r="G143" s="90" t="s">
        <v>490</v>
      </c>
      <c r="H143" s="90" t="s">
        <v>491</v>
      </c>
      <c r="I143" s="90" t="s">
        <v>450</v>
      </c>
      <c r="J143" s="102" t="s">
        <v>409</v>
      </c>
      <c r="K143" s="103" t="s">
        <v>409</v>
      </c>
      <c r="L143" s="103"/>
      <c r="M143" s="103"/>
      <c r="N143" s="103"/>
      <c r="O143" s="90" t="s">
        <v>484</v>
      </c>
      <c r="P143" s="104">
        <v>86020</v>
      </c>
      <c r="Q143" s="90" t="s">
        <v>492</v>
      </c>
      <c r="R143" s="112"/>
      <c r="S143" s="112"/>
      <c r="T143" s="112"/>
      <c r="U143" s="90" t="s">
        <v>141</v>
      </c>
      <c r="V143" s="90" t="s">
        <v>471</v>
      </c>
      <c r="W143" s="90" t="s">
        <v>88</v>
      </c>
      <c r="X143" s="112"/>
      <c r="Y143" s="112"/>
      <c r="Z143" s="112"/>
      <c r="AA143" s="112"/>
      <c r="AB143" s="112"/>
      <c r="AC143" s="112"/>
      <c r="AD143" s="147" t="s">
        <v>667</v>
      </c>
      <c r="AE143" s="147" t="s">
        <v>583</v>
      </c>
      <c r="AF143" s="90" t="s">
        <v>165</v>
      </c>
      <c r="AG143" s="112" t="s">
        <v>668</v>
      </c>
      <c r="AH143" s="112" t="s">
        <v>1002</v>
      </c>
      <c r="AI143" s="211" t="s">
        <v>145</v>
      </c>
      <c r="AJ143" s="90" t="s">
        <v>493</v>
      </c>
      <c r="AK143" s="112"/>
      <c r="AL143" s="112"/>
      <c r="AM143" s="112"/>
      <c r="AN143" s="112"/>
      <c r="AO143" s="87" t="s">
        <v>167</v>
      </c>
      <c r="AP143" s="147" t="s">
        <v>237</v>
      </c>
      <c r="AQ143" s="87" t="s">
        <v>488</v>
      </c>
      <c r="AR143" s="90" t="s">
        <v>488</v>
      </c>
      <c r="AS143" s="112"/>
      <c r="AT143" s="197">
        <f>AU143/1.06</f>
        <v>301886.79245283</v>
      </c>
      <c r="AU143" s="197">
        <v>320000</v>
      </c>
      <c r="AV143" s="166"/>
      <c r="AW143" s="197"/>
      <c r="AX143" s="165">
        <v>45219</v>
      </c>
      <c r="AY143" s="165"/>
      <c r="AZ143" s="197">
        <f>BB143/1.06</f>
        <v>301886.79245283</v>
      </c>
      <c r="BA143" s="197"/>
      <c r="BB143" s="197">
        <f>AU143</f>
        <v>320000</v>
      </c>
      <c r="BC143" s="166" t="s">
        <v>489</v>
      </c>
      <c r="BD143" s="166"/>
      <c r="BE143" s="166"/>
      <c r="BF143" s="112"/>
      <c r="BG143" s="197"/>
      <c r="BH143" s="196">
        <v>2024</v>
      </c>
      <c r="BI143" s="185"/>
      <c r="BJ143" s="185">
        <v>45383</v>
      </c>
      <c r="BK143" s="196">
        <v>2024</v>
      </c>
      <c r="BL143" s="197">
        <v>320000</v>
      </c>
      <c r="BM143" s="112"/>
      <c r="BN143" s="131">
        <f t="shared" si="29"/>
        <v>0</v>
      </c>
      <c r="BO143" s="112"/>
      <c r="BP143" s="112"/>
      <c r="BQ143" s="112"/>
      <c r="BR143" s="188"/>
      <c r="BS143" s="112"/>
    </row>
    <row r="144" s="8" customFormat="1" ht="25.5" hidden="1" spans="1:71">
      <c r="A144" s="86" t="s">
        <v>403</v>
      </c>
      <c r="B144" s="86" t="s">
        <v>706</v>
      </c>
      <c r="C144" s="88">
        <v>45245</v>
      </c>
      <c r="D144" s="86" t="s">
        <v>1004</v>
      </c>
      <c r="E144" s="86" t="s">
        <v>1004</v>
      </c>
      <c r="F144" s="90" t="s">
        <v>431</v>
      </c>
      <c r="G144" s="86" t="s">
        <v>1004</v>
      </c>
      <c r="H144" s="86" t="s">
        <v>1004</v>
      </c>
      <c r="I144" s="86" t="s">
        <v>434</v>
      </c>
      <c r="J144" s="102" t="s">
        <v>408</v>
      </c>
      <c r="K144" s="102" t="s">
        <v>408</v>
      </c>
      <c r="L144" s="102"/>
      <c r="M144" s="102"/>
      <c r="N144" s="196" t="s">
        <v>1005</v>
      </c>
      <c r="O144" s="147" t="s">
        <v>193</v>
      </c>
      <c r="P144" s="104">
        <v>0</v>
      </c>
      <c r="Q144" s="86" t="s">
        <v>675</v>
      </c>
      <c r="R144" s="86"/>
      <c r="S144" s="86"/>
      <c r="T144" s="86"/>
      <c r="U144" s="229" t="s">
        <v>143</v>
      </c>
      <c r="V144" s="230" t="s">
        <v>145</v>
      </c>
      <c r="W144" s="86"/>
      <c r="X144" s="86"/>
      <c r="Y144" s="86"/>
      <c r="Z144" s="86"/>
      <c r="AA144" s="86" t="s">
        <v>711</v>
      </c>
      <c r="AB144" s="86" t="s">
        <v>712</v>
      </c>
      <c r="AC144" s="86"/>
      <c r="AD144" s="90" t="s">
        <v>163</v>
      </c>
      <c r="AE144" s="192" t="s">
        <v>186</v>
      </c>
      <c r="AF144" s="192" t="s">
        <v>474</v>
      </c>
      <c r="AG144" s="86" t="s">
        <v>475</v>
      </c>
      <c r="AH144" s="192" t="s">
        <v>914</v>
      </c>
      <c r="AI144" s="86" t="s">
        <v>416</v>
      </c>
      <c r="AJ144" s="86" t="s">
        <v>836</v>
      </c>
      <c r="AK144" s="86"/>
      <c r="AL144" s="86"/>
      <c r="AM144" s="86"/>
      <c r="AN144" s="86"/>
      <c r="AO144" s="86" t="s">
        <v>680</v>
      </c>
      <c r="AP144" s="90" t="s">
        <v>422</v>
      </c>
      <c r="AQ144" s="192" t="s">
        <v>478</v>
      </c>
      <c r="AR144" s="192" t="s">
        <v>478</v>
      </c>
      <c r="AS144" s="86"/>
      <c r="AT144" s="199">
        <v>6000</v>
      </c>
      <c r="AU144" s="199">
        <v>6300</v>
      </c>
      <c r="AV144" s="86"/>
      <c r="AW144" s="199"/>
      <c r="AX144" s="165">
        <v>45252</v>
      </c>
      <c r="AY144" s="165"/>
      <c r="AZ144" s="199">
        <v>6000</v>
      </c>
      <c r="BA144" s="199"/>
      <c r="BB144" s="199">
        <f>AU144</f>
        <v>6300</v>
      </c>
      <c r="BC144" s="220" t="s">
        <v>579</v>
      </c>
      <c r="BD144" s="214"/>
      <c r="BE144" s="214"/>
      <c r="BF144" s="86"/>
      <c r="BG144" s="199"/>
      <c r="BH144" s="103">
        <v>2024</v>
      </c>
      <c r="BI144" s="165"/>
      <c r="BJ144" s="165"/>
      <c r="BK144" s="103">
        <v>2024</v>
      </c>
      <c r="BL144" s="216">
        <f>BB144</f>
        <v>6300</v>
      </c>
      <c r="BM144" s="86"/>
      <c r="BN144" s="131">
        <f t="shared" si="28"/>
        <v>0</v>
      </c>
      <c r="BO144" s="86"/>
      <c r="BP144" s="86"/>
      <c r="BQ144" s="112" t="s">
        <v>479</v>
      </c>
      <c r="BR144" s="86"/>
      <c r="BS144" s="86"/>
    </row>
    <row r="145" s="8" customFormat="1" ht="32.25" hidden="1" customHeight="1" spans="1:71">
      <c r="A145" s="86" t="s">
        <v>403</v>
      </c>
      <c r="B145" s="87" t="s">
        <v>429</v>
      </c>
      <c r="C145" s="88">
        <v>45275</v>
      </c>
      <c r="D145" s="90" t="s">
        <v>1006</v>
      </c>
      <c r="E145" s="90" t="s">
        <v>1006</v>
      </c>
      <c r="F145" s="90" t="s">
        <v>431</v>
      </c>
      <c r="G145" s="90" t="s">
        <v>1007</v>
      </c>
      <c r="H145" s="90" t="s">
        <v>1007</v>
      </c>
      <c r="I145" s="90" t="s">
        <v>858</v>
      </c>
      <c r="J145" s="102" t="s">
        <v>408</v>
      </c>
      <c r="K145" s="102" t="s">
        <v>408</v>
      </c>
      <c r="L145" s="102"/>
      <c r="M145" s="102"/>
      <c r="N145" s="196" t="s">
        <v>1005</v>
      </c>
      <c r="O145" s="90" t="s">
        <v>636</v>
      </c>
      <c r="P145" s="104">
        <v>0</v>
      </c>
      <c r="Q145" s="87" t="s">
        <v>831</v>
      </c>
      <c r="R145" s="90" t="s">
        <v>1008</v>
      </c>
      <c r="S145" s="90"/>
      <c r="T145" s="90"/>
      <c r="U145" s="90" t="s">
        <v>141</v>
      </c>
      <c r="V145" s="87" t="s">
        <v>471</v>
      </c>
      <c r="W145" s="90" t="s">
        <v>1009</v>
      </c>
      <c r="X145" s="90" t="s">
        <v>1010</v>
      </c>
      <c r="Y145" s="90" t="s">
        <v>473</v>
      </c>
      <c r="Z145" s="90"/>
      <c r="AA145" s="90"/>
      <c r="AB145" s="90"/>
      <c r="AC145" s="90"/>
      <c r="AD145" s="147" t="s">
        <v>293</v>
      </c>
      <c r="AE145" s="87" t="s">
        <v>186</v>
      </c>
      <c r="AF145" s="87" t="s">
        <v>197</v>
      </c>
      <c r="AG145" s="86" t="s">
        <v>533</v>
      </c>
      <c r="AH145" s="131" t="s">
        <v>1011</v>
      </c>
      <c r="AI145" s="211" t="s">
        <v>145</v>
      </c>
      <c r="AJ145" s="90" t="s">
        <v>1012</v>
      </c>
      <c r="AK145" s="90"/>
      <c r="AL145" s="90"/>
      <c r="AM145" s="90"/>
      <c r="AN145" s="90"/>
      <c r="AO145" s="90" t="s">
        <v>1013</v>
      </c>
      <c r="AP145" s="87" t="s">
        <v>1014</v>
      </c>
      <c r="AQ145" s="87" t="s">
        <v>1015</v>
      </c>
      <c r="AR145" s="87" t="s">
        <v>1016</v>
      </c>
      <c r="AS145" s="90" t="s">
        <v>1017</v>
      </c>
      <c r="AT145" s="104">
        <v>4320</v>
      </c>
      <c r="AU145" s="104">
        <v>4612.4208</v>
      </c>
      <c r="AV145" s="131"/>
      <c r="AW145" s="104"/>
      <c r="AX145" s="165">
        <v>45280</v>
      </c>
      <c r="AY145" s="165"/>
      <c r="AZ145" s="104">
        <v>4320</v>
      </c>
      <c r="BA145" s="104"/>
      <c r="BB145" s="104">
        <v>4890.2871225</v>
      </c>
      <c r="BC145" s="220" t="s">
        <v>579</v>
      </c>
      <c r="BD145" s="131"/>
      <c r="BE145" s="131"/>
      <c r="BF145" s="131"/>
      <c r="BG145" s="104"/>
      <c r="BH145" s="184">
        <v>2024</v>
      </c>
      <c r="BI145" s="185">
        <v>45292</v>
      </c>
      <c r="BJ145" s="185">
        <v>45292</v>
      </c>
      <c r="BK145" s="184">
        <v>2024</v>
      </c>
      <c r="BL145" s="104">
        <v>4890.2871225</v>
      </c>
      <c r="BM145" s="131">
        <v>0</v>
      </c>
      <c r="BN145" s="131">
        <f t="shared" si="28"/>
        <v>0</v>
      </c>
      <c r="BO145" s="90"/>
      <c r="BP145" s="90"/>
      <c r="BQ145" s="245" t="s">
        <v>479</v>
      </c>
      <c r="BR145" s="86"/>
      <c r="BS145" s="86"/>
    </row>
    <row r="146" s="55" customFormat="1" ht="51" hidden="1" spans="1:71">
      <c r="A146" s="86" t="s">
        <v>403</v>
      </c>
      <c r="B146" s="86" t="s">
        <v>706</v>
      </c>
      <c r="C146" s="88">
        <v>45222</v>
      </c>
      <c r="D146" s="112" t="s">
        <v>1018</v>
      </c>
      <c r="E146" s="86" t="s">
        <v>1019</v>
      </c>
      <c r="F146" s="86" t="s">
        <v>450</v>
      </c>
      <c r="G146" s="86" t="s">
        <v>782</v>
      </c>
      <c r="H146" s="86" t="s">
        <v>1019</v>
      </c>
      <c r="I146" s="86" t="s">
        <v>450</v>
      </c>
      <c r="J146" s="102" t="s">
        <v>408</v>
      </c>
      <c r="K146" s="102" t="s">
        <v>408</v>
      </c>
      <c r="L146" s="102"/>
      <c r="M146" s="102"/>
      <c r="N146" s="102"/>
      <c r="O146" s="86" t="s">
        <v>545</v>
      </c>
      <c r="P146" s="199">
        <v>1916</v>
      </c>
      <c r="Q146" s="86" t="s">
        <v>411</v>
      </c>
      <c r="R146" s="112"/>
      <c r="S146" s="112"/>
      <c r="T146" s="112"/>
      <c r="U146" s="86" t="s">
        <v>415</v>
      </c>
      <c r="V146" s="192" t="s">
        <v>710</v>
      </c>
      <c r="W146" s="86"/>
      <c r="X146" s="86"/>
      <c r="Y146" s="86"/>
      <c r="Z146" s="86"/>
      <c r="AA146" s="86" t="s">
        <v>1013</v>
      </c>
      <c r="AB146" s="86" t="s">
        <v>549</v>
      </c>
      <c r="AC146" s="112"/>
      <c r="AD146" s="147" t="s">
        <v>667</v>
      </c>
      <c r="AE146" s="192" t="s">
        <v>164</v>
      </c>
      <c r="AF146" s="112" t="s">
        <v>584</v>
      </c>
      <c r="AG146" s="112" t="s">
        <v>668</v>
      </c>
      <c r="AH146" s="112" t="s">
        <v>1020</v>
      </c>
      <c r="AI146" s="133" t="s">
        <v>507</v>
      </c>
      <c r="AJ146" s="112" t="s">
        <v>1021</v>
      </c>
      <c r="AK146" s="112"/>
      <c r="AL146" s="112"/>
      <c r="AM146" s="112"/>
      <c r="AN146" s="112"/>
      <c r="AO146" s="86" t="s">
        <v>680</v>
      </c>
      <c r="AP146" s="90" t="s">
        <v>422</v>
      </c>
      <c r="AQ146" s="192" t="s">
        <v>478</v>
      </c>
      <c r="AR146" s="192" t="s">
        <v>478</v>
      </c>
      <c r="AS146" s="112"/>
      <c r="AT146" s="197">
        <f>AU146/1.06</f>
        <v>100000</v>
      </c>
      <c r="AU146" s="197">
        <v>106000</v>
      </c>
      <c r="AV146" s="166"/>
      <c r="AW146" s="197"/>
      <c r="AX146" s="213">
        <v>45317</v>
      </c>
      <c r="AY146" s="165"/>
      <c r="AZ146" s="197">
        <f>AT146</f>
        <v>100000</v>
      </c>
      <c r="BA146" s="197"/>
      <c r="BB146" s="197">
        <f>AU146</f>
        <v>106000</v>
      </c>
      <c r="BC146" s="220" t="s">
        <v>579</v>
      </c>
      <c r="BD146" s="166"/>
      <c r="BE146" s="166"/>
      <c r="BF146" s="112"/>
      <c r="BG146" s="197"/>
      <c r="BH146" s="196">
        <v>2024</v>
      </c>
      <c r="BI146" s="185"/>
      <c r="BJ146" s="185">
        <v>45434</v>
      </c>
      <c r="BK146" s="196">
        <v>2024</v>
      </c>
      <c r="BL146" s="197">
        <f>AU146</f>
        <v>106000</v>
      </c>
      <c r="BM146" s="112"/>
      <c r="BN146" s="131">
        <f t="shared" si="28"/>
        <v>0</v>
      </c>
      <c r="BO146" s="112"/>
      <c r="BP146" s="112"/>
      <c r="BQ146" s="112" t="s">
        <v>428</v>
      </c>
      <c r="BR146" s="188"/>
      <c r="BS146" s="112"/>
    </row>
    <row r="147" s="55" customFormat="1" ht="51" hidden="1" spans="1:71">
      <c r="A147" s="86" t="s">
        <v>403</v>
      </c>
      <c r="B147" s="86" t="s">
        <v>706</v>
      </c>
      <c r="C147" s="88">
        <f>AX147</f>
        <v>45245</v>
      </c>
      <c r="D147" s="112" t="s">
        <v>1018</v>
      </c>
      <c r="E147" s="86" t="s">
        <v>1019</v>
      </c>
      <c r="F147" s="86" t="s">
        <v>450</v>
      </c>
      <c r="G147" s="86" t="s">
        <v>782</v>
      </c>
      <c r="H147" s="86" t="s">
        <v>1019</v>
      </c>
      <c r="I147" s="86" t="s">
        <v>450</v>
      </c>
      <c r="J147" s="102" t="s">
        <v>408</v>
      </c>
      <c r="K147" s="102" t="s">
        <v>408</v>
      </c>
      <c r="L147" s="102"/>
      <c r="M147" s="102"/>
      <c r="N147" s="102"/>
      <c r="O147" s="86" t="s">
        <v>545</v>
      </c>
      <c r="P147" s="199">
        <v>1916</v>
      </c>
      <c r="Q147" s="86" t="s">
        <v>411</v>
      </c>
      <c r="R147" s="112"/>
      <c r="S147" s="112"/>
      <c r="T147" s="112"/>
      <c r="U147" s="86" t="s">
        <v>415</v>
      </c>
      <c r="V147" s="192" t="s">
        <v>710</v>
      </c>
      <c r="W147" s="86"/>
      <c r="X147" s="86"/>
      <c r="Y147" s="86"/>
      <c r="Z147" s="86"/>
      <c r="AA147" s="86" t="s">
        <v>1013</v>
      </c>
      <c r="AB147" s="86" t="s">
        <v>549</v>
      </c>
      <c r="AC147" s="112"/>
      <c r="AD147" s="147" t="s">
        <v>667</v>
      </c>
      <c r="AE147" s="192" t="s">
        <v>164</v>
      </c>
      <c r="AF147" s="112" t="s">
        <v>584</v>
      </c>
      <c r="AG147" s="112" t="s">
        <v>668</v>
      </c>
      <c r="AH147" s="112"/>
      <c r="AI147" s="211" t="s">
        <v>145</v>
      </c>
      <c r="AJ147" s="112"/>
      <c r="AK147" s="112"/>
      <c r="AL147" s="112"/>
      <c r="AM147" s="112"/>
      <c r="AN147" s="112"/>
      <c r="AO147" s="86" t="s">
        <v>680</v>
      </c>
      <c r="AP147" s="90" t="s">
        <v>422</v>
      </c>
      <c r="AQ147" s="192" t="s">
        <v>478</v>
      </c>
      <c r="AR147" s="192" t="s">
        <v>478</v>
      </c>
      <c r="AS147" s="112"/>
      <c r="AT147" s="197">
        <f>AU147/1.06</f>
        <v>200000</v>
      </c>
      <c r="AU147" s="197">
        <v>212000</v>
      </c>
      <c r="AV147" s="166"/>
      <c r="AW147" s="197"/>
      <c r="AX147" s="213">
        <v>45245</v>
      </c>
      <c r="AY147" s="165"/>
      <c r="AZ147" s="197">
        <f>AT147</f>
        <v>200000</v>
      </c>
      <c r="BA147" s="197"/>
      <c r="BB147" s="197">
        <f>AU147</f>
        <v>212000</v>
      </c>
      <c r="BC147" s="220" t="s">
        <v>579</v>
      </c>
      <c r="BD147" s="166"/>
      <c r="BE147" s="166"/>
      <c r="BF147" s="112"/>
      <c r="BG147" s="197"/>
      <c r="BH147" s="196">
        <v>2024</v>
      </c>
      <c r="BI147" s="185"/>
      <c r="BJ147" s="185">
        <v>45393</v>
      </c>
      <c r="BK147" s="196">
        <v>2024</v>
      </c>
      <c r="BL147" s="197">
        <f>AU147</f>
        <v>212000</v>
      </c>
      <c r="BM147" s="112"/>
      <c r="BN147" s="131">
        <f t="shared" si="28"/>
        <v>0</v>
      </c>
      <c r="BO147" s="112"/>
      <c r="BP147" s="112"/>
      <c r="BQ147" s="112" t="s">
        <v>428</v>
      </c>
      <c r="BR147" s="188"/>
      <c r="BS147" s="112"/>
    </row>
    <row r="148" s="8" customFormat="1" ht="38.25" hidden="1" spans="1:71">
      <c r="A148" s="91" t="s">
        <v>480</v>
      </c>
      <c r="B148" s="86" t="s">
        <v>671</v>
      </c>
      <c r="C148" s="88">
        <f>AX148</f>
        <v>45267</v>
      </c>
      <c r="D148" s="192" t="s">
        <v>1022</v>
      </c>
      <c r="E148" s="86" t="s">
        <v>688</v>
      </c>
      <c r="F148" s="86" t="s">
        <v>689</v>
      </c>
      <c r="G148" s="86" t="s">
        <v>690</v>
      </c>
      <c r="H148" s="86" t="s">
        <v>688</v>
      </c>
      <c r="I148" s="86" t="s">
        <v>689</v>
      </c>
      <c r="J148" s="102" t="s">
        <v>408</v>
      </c>
      <c r="K148" s="102" t="s">
        <v>408</v>
      </c>
      <c r="L148" s="102"/>
      <c r="M148" s="102"/>
      <c r="N148" s="102"/>
      <c r="O148" s="86" t="s">
        <v>435</v>
      </c>
      <c r="P148" s="199">
        <v>883.5</v>
      </c>
      <c r="Q148" s="86" t="s">
        <v>546</v>
      </c>
      <c r="R148" s="86"/>
      <c r="S148" s="86"/>
      <c r="T148" s="86"/>
      <c r="U148" s="86" t="s">
        <v>141</v>
      </c>
      <c r="V148" s="192" t="s">
        <v>691</v>
      </c>
      <c r="W148" s="112" t="s">
        <v>90</v>
      </c>
      <c r="X148" s="86"/>
      <c r="Y148" s="86"/>
      <c r="Z148" s="86"/>
      <c r="AA148" s="86"/>
      <c r="AB148" s="86"/>
      <c r="AC148" s="86"/>
      <c r="AD148" s="90" t="s">
        <v>163</v>
      </c>
      <c r="AE148" s="192" t="s">
        <v>164</v>
      </c>
      <c r="AF148" s="192" t="s">
        <v>474</v>
      </c>
      <c r="AG148" s="86" t="s">
        <v>475</v>
      </c>
      <c r="AH148" s="86" t="s">
        <v>1023</v>
      </c>
      <c r="AI148" s="133" t="s">
        <v>416</v>
      </c>
      <c r="AJ148" s="86" t="s">
        <v>420</v>
      </c>
      <c r="AK148" s="86"/>
      <c r="AL148" s="86"/>
      <c r="AM148" s="86"/>
      <c r="AN148" s="86"/>
      <c r="AO148" s="86" t="s">
        <v>680</v>
      </c>
      <c r="AP148" s="90" t="s">
        <v>422</v>
      </c>
      <c r="AQ148" s="192" t="s">
        <v>478</v>
      </c>
      <c r="AR148" s="192" t="s">
        <v>478</v>
      </c>
      <c r="AS148" s="86"/>
      <c r="AT148" s="197">
        <f>AU148/1.06</f>
        <v>28301.8867924528</v>
      </c>
      <c r="AU148" s="199">
        <v>30000</v>
      </c>
      <c r="AV148" s="86"/>
      <c r="AW148" s="199"/>
      <c r="AX148" s="165">
        <v>45267</v>
      </c>
      <c r="AY148" s="215" t="s">
        <v>692</v>
      </c>
      <c r="AZ148" s="199">
        <f>(BB148-BA148)/1.06</f>
        <v>28301.8867924528</v>
      </c>
      <c r="BA148" s="199">
        <v>1800</v>
      </c>
      <c r="BB148" s="199">
        <v>31800</v>
      </c>
      <c r="BC148" s="220" t="s">
        <v>579</v>
      </c>
      <c r="BD148" s="214"/>
      <c r="BE148" s="214"/>
      <c r="BF148" s="86"/>
      <c r="BG148" s="199"/>
      <c r="BH148" s="103">
        <v>2024</v>
      </c>
      <c r="BI148" s="165"/>
      <c r="BJ148" s="165">
        <v>45301</v>
      </c>
      <c r="BK148" s="103">
        <v>2024</v>
      </c>
      <c r="BL148" s="216">
        <f t="shared" ref="BL148:BL172" si="30">BB148</f>
        <v>31800</v>
      </c>
      <c r="BM148" s="86"/>
      <c r="BN148" s="131">
        <f t="shared" ref="BN148:BN238" si="31">BB148-BL148</f>
        <v>0</v>
      </c>
      <c r="BO148" s="86"/>
      <c r="BP148" s="86"/>
      <c r="BQ148" s="112" t="s">
        <v>479</v>
      </c>
      <c r="BR148" s="86"/>
      <c r="BS148" s="86"/>
    </row>
    <row r="149" s="8" customFormat="1" ht="25.5" hidden="1" spans="1:71">
      <c r="A149" s="91" t="s">
        <v>480</v>
      </c>
      <c r="B149" s="86" t="s">
        <v>671</v>
      </c>
      <c r="C149" s="88">
        <f>AX149</f>
        <v>45254</v>
      </c>
      <c r="D149" s="192" t="s">
        <v>1024</v>
      </c>
      <c r="E149" s="86" t="s">
        <v>694</v>
      </c>
      <c r="F149" s="86" t="s">
        <v>450</v>
      </c>
      <c r="G149" s="86" t="s">
        <v>695</v>
      </c>
      <c r="H149" s="86" t="s">
        <v>694</v>
      </c>
      <c r="I149" s="86" t="s">
        <v>450</v>
      </c>
      <c r="J149" s="102" t="s">
        <v>408</v>
      </c>
      <c r="K149" s="102" t="s">
        <v>408</v>
      </c>
      <c r="L149" s="102"/>
      <c r="M149" s="102"/>
      <c r="N149" s="102"/>
      <c r="O149" s="86" t="s">
        <v>410</v>
      </c>
      <c r="P149" s="199">
        <v>1663.3</v>
      </c>
      <c r="Q149" s="86" t="s">
        <v>411</v>
      </c>
      <c r="R149" s="86"/>
      <c r="S149" s="86"/>
      <c r="T149" s="86"/>
      <c r="U149" s="86" t="s">
        <v>141</v>
      </c>
      <c r="V149" s="192" t="s">
        <v>696</v>
      </c>
      <c r="W149" s="86" t="s">
        <v>89</v>
      </c>
      <c r="X149" s="86"/>
      <c r="Y149" s="86"/>
      <c r="Z149" s="86"/>
      <c r="AA149" s="86"/>
      <c r="AB149" s="86"/>
      <c r="AC149" s="86"/>
      <c r="AD149" s="90" t="s">
        <v>163</v>
      </c>
      <c r="AE149" s="192" t="s">
        <v>164</v>
      </c>
      <c r="AF149" s="192" t="s">
        <v>474</v>
      </c>
      <c r="AG149" s="86" t="s">
        <v>475</v>
      </c>
      <c r="AH149" s="86" t="s">
        <v>1023</v>
      </c>
      <c r="AI149" s="133" t="s">
        <v>416</v>
      </c>
      <c r="AJ149" s="86" t="s">
        <v>697</v>
      </c>
      <c r="AK149" s="86"/>
      <c r="AL149" s="86"/>
      <c r="AM149" s="86"/>
      <c r="AN149" s="86"/>
      <c r="AO149" s="86" t="s">
        <v>680</v>
      </c>
      <c r="AP149" s="90" t="s">
        <v>422</v>
      </c>
      <c r="AQ149" s="192" t="s">
        <v>478</v>
      </c>
      <c r="AR149" s="192" t="s">
        <v>478</v>
      </c>
      <c r="AS149" s="86"/>
      <c r="AT149" s="197">
        <f t="shared" ref="AT149:AT151" si="32">AU149/1.06</f>
        <v>40000</v>
      </c>
      <c r="AU149" s="197">
        <v>42400</v>
      </c>
      <c r="AV149" s="86"/>
      <c r="AW149" s="199"/>
      <c r="AX149" s="165">
        <v>45254</v>
      </c>
      <c r="AY149" s="215" t="s">
        <v>698</v>
      </c>
      <c r="AZ149" s="199">
        <v>40000</v>
      </c>
      <c r="BA149" s="199">
        <v>15000</v>
      </c>
      <c r="BB149" s="199">
        <v>58300</v>
      </c>
      <c r="BC149" s="220" t="s">
        <v>579</v>
      </c>
      <c r="BD149" s="214"/>
      <c r="BE149" s="214"/>
      <c r="BF149" s="86"/>
      <c r="BG149" s="199"/>
      <c r="BH149" s="103">
        <v>2024</v>
      </c>
      <c r="BI149" s="165"/>
      <c r="BJ149" s="185">
        <v>45378</v>
      </c>
      <c r="BK149" s="103">
        <v>2024</v>
      </c>
      <c r="BL149" s="216">
        <f t="shared" si="30"/>
        <v>58300</v>
      </c>
      <c r="BM149" s="86"/>
      <c r="BN149" s="131">
        <f t="shared" si="31"/>
        <v>0</v>
      </c>
      <c r="BO149" s="86"/>
      <c r="BP149" s="86"/>
      <c r="BQ149" s="112" t="s">
        <v>479</v>
      </c>
      <c r="BR149" s="86"/>
      <c r="BS149" s="86"/>
    </row>
    <row r="150" s="8" customFormat="1" ht="25.5" hidden="1" spans="1:71">
      <c r="A150" s="91" t="s">
        <v>480</v>
      </c>
      <c r="B150" s="86" t="s">
        <v>671</v>
      </c>
      <c r="C150" s="88">
        <v>45292</v>
      </c>
      <c r="D150" s="192" t="s">
        <v>1025</v>
      </c>
      <c r="E150" s="86" t="s">
        <v>700</v>
      </c>
      <c r="F150" s="86" t="s">
        <v>450</v>
      </c>
      <c r="G150" s="86" t="s">
        <v>701</v>
      </c>
      <c r="H150" s="86" t="s">
        <v>700</v>
      </c>
      <c r="I150" s="86" t="s">
        <v>450</v>
      </c>
      <c r="J150" s="102" t="s">
        <v>408</v>
      </c>
      <c r="K150" s="102" t="s">
        <v>408</v>
      </c>
      <c r="L150" s="102"/>
      <c r="M150" s="102"/>
      <c r="N150" s="102"/>
      <c r="O150" s="86" t="s">
        <v>469</v>
      </c>
      <c r="P150" s="199">
        <v>16844</v>
      </c>
      <c r="Q150" s="86" t="s">
        <v>436</v>
      </c>
      <c r="R150" s="86"/>
      <c r="S150" s="86"/>
      <c r="T150" s="86"/>
      <c r="U150" s="86" t="s">
        <v>141</v>
      </c>
      <c r="V150" s="192" t="s">
        <v>702</v>
      </c>
      <c r="W150" s="86" t="s">
        <v>83</v>
      </c>
      <c r="X150" s="86" t="s">
        <v>703</v>
      </c>
      <c r="Y150" s="86"/>
      <c r="Z150" s="205" t="s">
        <v>704</v>
      </c>
      <c r="AA150" s="86"/>
      <c r="AB150" s="86"/>
      <c r="AC150" s="86"/>
      <c r="AD150" s="90" t="s">
        <v>163</v>
      </c>
      <c r="AE150" s="192" t="s">
        <v>164</v>
      </c>
      <c r="AF150" s="192" t="s">
        <v>474</v>
      </c>
      <c r="AG150" s="86" t="s">
        <v>475</v>
      </c>
      <c r="AH150" s="86" t="s">
        <v>1023</v>
      </c>
      <c r="AI150" s="133" t="s">
        <v>416</v>
      </c>
      <c r="AJ150" s="86" t="s">
        <v>705</v>
      </c>
      <c r="AK150" s="86"/>
      <c r="AL150" s="86"/>
      <c r="AM150" s="86"/>
      <c r="AN150" s="86"/>
      <c r="AO150" s="86" t="s">
        <v>680</v>
      </c>
      <c r="AP150" s="90" t="s">
        <v>422</v>
      </c>
      <c r="AQ150" s="192" t="s">
        <v>478</v>
      </c>
      <c r="AR150" s="192" t="s">
        <v>478</v>
      </c>
      <c r="AS150" s="86"/>
      <c r="AT150" s="197">
        <v>47169.8113207547</v>
      </c>
      <c r="AU150" s="199">
        <v>50000</v>
      </c>
      <c r="AV150" s="86"/>
      <c r="AW150" s="199"/>
      <c r="AX150" s="165">
        <v>45363</v>
      </c>
      <c r="AY150" s="215" t="s">
        <v>698</v>
      </c>
      <c r="AZ150" s="199">
        <f>BB150/1.06</f>
        <v>51886.7924528302</v>
      </c>
      <c r="BA150" s="199"/>
      <c r="BB150" s="199">
        <v>55000</v>
      </c>
      <c r="BC150" s="220" t="s">
        <v>579</v>
      </c>
      <c r="BD150" s="214"/>
      <c r="BE150" s="214"/>
      <c r="BF150" s="86"/>
      <c r="BG150" s="199"/>
      <c r="BH150" s="103">
        <v>2024</v>
      </c>
      <c r="BI150" s="165"/>
      <c r="BJ150" s="165">
        <v>45371</v>
      </c>
      <c r="BK150" s="103">
        <v>2024</v>
      </c>
      <c r="BL150" s="216">
        <f t="shared" si="30"/>
        <v>55000</v>
      </c>
      <c r="BM150" s="86"/>
      <c r="BN150" s="131">
        <f t="shared" si="31"/>
        <v>0</v>
      </c>
      <c r="BO150" s="86"/>
      <c r="BP150" s="86"/>
      <c r="BQ150" s="112" t="s">
        <v>479</v>
      </c>
      <c r="BR150" s="86"/>
      <c r="BS150" s="86"/>
    </row>
    <row r="151" s="8" customFormat="1" ht="38.25" hidden="1" spans="1:71">
      <c r="A151" s="91" t="s">
        <v>480</v>
      </c>
      <c r="B151" s="86" t="s">
        <v>706</v>
      </c>
      <c r="C151" s="88">
        <v>45292</v>
      </c>
      <c r="D151" s="192" t="s">
        <v>1026</v>
      </c>
      <c r="E151" s="86" t="s">
        <v>708</v>
      </c>
      <c r="F151" s="86" t="s">
        <v>450</v>
      </c>
      <c r="G151" s="86" t="s">
        <v>709</v>
      </c>
      <c r="H151" s="86" t="s">
        <v>708</v>
      </c>
      <c r="I151" s="86" t="s">
        <v>450</v>
      </c>
      <c r="J151" s="102" t="s">
        <v>408</v>
      </c>
      <c r="K151" s="102" t="s">
        <v>408</v>
      </c>
      <c r="L151" s="102"/>
      <c r="M151" s="102"/>
      <c r="N151" s="102"/>
      <c r="O151" s="86" t="s">
        <v>469</v>
      </c>
      <c r="P151" s="199">
        <v>2</v>
      </c>
      <c r="Q151" s="86" t="s">
        <v>675</v>
      </c>
      <c r="R151" s="86"/>
      <c r="S151" s="86"/>
      <c r="T151" s="86"/>
      <c r="U151" s="112" t="s">
        <v>580</v>
      </c>
      <c r="V151" s="192" t="s">
        <v>710</v>
      </c>
      <c r="W151" s="86"/>
      <c r="X151" s="86"/>
      <c r="Y151" s="86"/>
      <c r="Z151" s="86"/>
      <c r="AA151" s="86" t="s">
        <v>711</v>
      </c>
      <c r="AB151" s="86" t="s">
        <v>712</v>
      </c>
      <c r="AC151" s="86" t="s">
        <v>713</v>
      </c>
      <c r="AD151" s="90" t="s">
        <v>163</v>
      </c>
      <c r="AE151" s="192" t="s">
        <v>164</v>
      </c>
      <c r="AF151" s="192" t="s">
        <v>474</v>
      </c>
      <c r="AG151" s="86" t="s">
        <v>475</v>
      </c>
      <c r="AH151" s="86" t="s">
        <v>1023</v>
      </c>
      <c r="AI151" s="133" t="s">
        <v>416</v>
      </c>
      <c r="AJ151" s="86" t="s">
        <v>420</v>
      </c>
      <c r="AK151" s="86"/>
      <c r="AL151" s="86"/>
      <c r="AM151" s="86"/>
      <c r="AN151" s="86"/>
      <c r="AO151" s="86" t="s">
        <v>680</v>
      </c>
      <c r="AP151" s="90" t="s">
        <v>422</v>
      </c>
      <c r="AQ151" s="192" t="s">
        <v>478</v>
      </c>
      <c r="AR151" s="192" t="s">
        <v>478</v>
      </c>
      <c r="AS151" s="86"/>
      <c r="AT151" s="197">
        <f t="shared" si="32"/>
        <v>15000</v>
      </c>
      <c r="AU151" s="197">
        <v>15900</v>
      </c>
      <c r="AV151" s="86"/>
      <c r="AW151" s="199"/>
      <c r="AX151" s="165">
        <v>45363</v>
      </c>
      <c r="AY151" s="215" t="s">
        <v>698</v>
      </c>
      <c r="AZ151" s="166">
        <f>AT151</f>
        <v>15000</v>
      </c>
      <c r="BA151" s="199"/>
      <c r="BB151" s="199">
        <f>AZ151*1.06</f>
        <v>15900</v>
      </c>
      <c r="BC151" s="220" t="s">
        <v>579</v>
      </c>
      <c r="BD151" s="214"/>
      <c r="BE151" s="214"/>
      <c r="BF151" s="86"/>
      <c r="BG151" s="199"/>
      <c r="BH151" s="103">
        <v>2024</v>
      </c>
      <c r="BI151" s="165"/>
      <c r="BJ151" s="185">
        <v>45408</v>
      </c>
      <c r="BK151" s="103">
        <v>2024</v>
      </c>
      <c r="BL151" s="216">
        <f t="shared" si="30"/>
        <v>15900</v>
      </c>
      <c r="BM151" s="86"/>
      <c r="BN151" s="131">
        <f t="shared" si="31"/>
        <v>0</v>
      </c>
      <c r="BO151" s="86"/>
      <c r="BP151" s="86"/>
      <c r="BQ151" s="112" t="s">
        <v>479</v>
      </c>
      <c r="BR151" s="86"/>
      <c r="BS151" s="86"/>
    </row>
    <row r="152" s="8" customFormat="1" ht="25.5" hidden="1" spans="1:71">
      <c r="A152" s="91" t="s">
        <v>480</v>
      </c>
      <c r="B152" s="86" t="s">
        <v>706</v>
      </c>
      <c r="C152" s="88">
        <v>45292</v>
      </c>
      <c r="D152" s="192" t="s">
        <v>714</v>
      </c>
      <c r="E152" s="86" t="s">
        <v>715</v>
      </c>
      <c r="F152" s="86" t="s">
        <v>450</v>
      </c>
      <c r="G152" s="86" t="s">
        <v>716</v>
      </c>
      <c r="H152" s="86" t="s">
        <v>715</v>
      </c>
      <c r="I152" s="86" t="s">
        <v>450</v>
      </c>
      <c r="J152" s="102" t="s">
        <v>408</v>
      </c>
      <c r="K152" s="102" t="s">
        <v>408</v>
      </c>
      <c r="L152" s="102"/>
      <c r="M152" s="102"/>
      <c r="N152" s="102"/>
      <c r="O152" s="86" t="s">
        <v>410</v>
      </c>
      <c r="P152" s="199">
        <v>6880</v>
      </c>
      <c r="Q152" s="86" t="s">
        <v>451</v>
      </c>
      <c r="R152" s="86"/>
      <c r="S152" s="86"/>
      <c r="T152" s="86"/>
      <c r="U152" s="112" t="s">
        <v>580</v>
      </c>
      <c r="V152" s="192" t="s">
        <v>710</v>
      </c>
      <c r="W152" s="86"/>
      <c r="X152" s="86"/>
      <c r="Y152" s="86"/>
      <c r="Z152" s="86"/>
      <c r="AA152" s="86" t="s">
        <v>711</v>
      </c>
      <c r="AB152" s="86" t="s">
        <v>712</v>
      </c>
      <c r="AC152" s="86" t="s">
        <v>713</v>
      </c>
      <c r="AD152" s="90" t="s">
        <v>163</v>
      </c>
      <c r="AE152" s="192" t="s">
        <v>164</v>
      </c>
      <c r="AF152" s="192" t="s">
        <v>474</v>
      </c>
      <c r="AG152" s="86" t="s">
        <v>475</v>
      </c>
      <c r="AH152" s="86" t="s">
        <v>1023</v>
      </c>
      <c r="AI152" s="133" t="s">
        <v>416</v>
      </c>
      <c r="AJ152" s="86" t="s">
        <v>697</v>
      </c>
      <c r="AK152" s="86"/>
      <c r="AL152" s="86"/>
      <c r="AM152" s="86"/>
      <c r="AN152" s="86"/>
      <c r="AO152" s="86" t="s">
        <v>680</v>
      </c>
      <c r="AP152" s="90" t="s">
        <v>422</v>
      </c>
      <c r="AQ152" s="192" t="s">
        <v>478</v>
      </c>
      <c r="AR152" s="192" t="s">
        <v>478</v>
      </c>
      <c r="AS152" s="86"/>
      <c r="AT152" s="197">
        <v>62000</v>
      </c>
      <c r="AU152" s="199">
        <f>AT152*1.06</f>
        <v>65720</v>
      </c>
      <c r="AV152" s="86"/>
      <c r="AW152" s="199"/>
      <c r="AX152" s="165">
        <v>45378</v>
      </c>
      <c r="AY152" s="215" t="s">
        <v>698</v>
      </c>
      <c r="AZ152" s="199">
        <f>BB152/1.06</f>
        <v>62000</v>
      </c>
      <c r="BA152" s="199"/>
      <c r="BB152" s="199">
        <f>AU152</f>
        <v>65720</v>
      </c>
      <c r="BC152" s="220" t="s">
        <v>579</v>
      </c>
      <c r="BD152" s="214"/>
      <c r="BE152" s="214"/>
      <c r="BF152" s="86"/>
      <c r="BG152" s="199"/>
      <c r="BH152" s="103">
        <v>2024</v>
      </c>
      <c r="BI152" s="165"/>
      <c r="BJ152" s="185">
        <v>45377</v>
      </c>
      <c r="BK152" s="103">
        <v>2024</v>
      </c>
      <c r="BL152" s="216">
        <f t="shared" si="30"/>
        <v>65720</v>
      </c>
      <c r="BM152" s="86"/>
      <c r="BN152" s="131">
        <f t="shared" si="31"/>
        <v>0</v>
      </c>
      <c r="BO152" s="86"/>
      <c r="BP152" s="86"/>
      <c r="BQ152" s="112" t="s">
        <v>479</v>
      </c>
      <c r="BR152" s="86"/>
      <c r="BS152" s="86"/>
    </row>
    <row r="153" s="8" customFormat="1" ht="38.25" hidden="1" spans="1:71">
      <c r="A153" s="86" t="s">
        <v>403</v>
      </c>
      <c r="B153" s="86" t="s">
        <v>717</v>
      </c>
      <c r="C153" s="88">
        <v>45292</v>
      </c>
      <c r="D153" s="192" t="s">
        <v>718</v>
      </c>
      <c r="E153" s="86" t="s">
        <v>719</v>
      </c>
      <c r="F153" s="86" t="s">
        <v>450</v>
      </c>
      <c r="G153" s="86" t="s">
        <v>720</v>
      </c>
      <c r="H153" s="86" t="s">
        <v>719</v>
      </c>
      <c r="I153" s="86" t="s">
        <v>450</v>
      </c>
      <c r="J153" s="102" t="s">
        <v>408</v>
      </c>
      <c r="K153" s="102" t="s">
        <v>408</v>
      </c>
      <c r="L153" s="102"/>
      <c r="M153" s="102"/>
      <c r="N153" s="102"/>
      <c r="O153" s="86" t="s">
        <v>545</v>
      </c>
      <c r="P153" s="199">
        <v>388</v>
      </c>
      <c r="Q153" s="86" t="s">
        <v>675</v>
      </c>
      <c r="R153" s="86"/>
      <c r="S153" s="86"/>
      <c r="T153" s="86"/>
      <c r="U153" s="147" t="s">
        <v>141</v>
      </c>
      <c r="V153" s="147" t="s">
        <v>721</v>
      </c>
      <c r="W153" s="112" t="s">
        <v>90</v>
      </c>
      <c r="X153" s="86" t="s">
        <v>722</v>
      </c>
      <c r="Y153" s="86" t="s">
        <v>456</v>
      </c>
      <c r="Z153" s="205" t="s">
        <v>723</v>
      </c>
      <c r="AA153" s="86"/>
      <c r="AB153" s="86"/>
      <c r="AC153" s="86"/>
      <c r="AD153" s="90" t="s">
        <v>163</v>
      </c>
      <c r="AE153" s="192" t="s">
        <v>164</v>
      </c>
      <c r="AF153" s="192" t="s">
        <v>474</v>
      </c>
      <c r="AG153" s="86" t="s">
        <v>475</v>
      </c>
      <c r="AH153" s="86" t="s">
        <v>1023</v>
      </c>
      <c r="AI153" s="133" t="s">
        <v>416</v>
      </c>
      <c r="AJ153" s="86" t="s">
        <v>697</v>
      </c>
      <c r="AK153" s="86"/>
      <c r="AL153" s="86"/>
      <c r="AM153" s="86"/>
      <c r="AN153" s="86"/>
      <c r="AO153" s="86" t="s">
        <v>680</v>
      </c>
      <c r="AP153" s="90" t="s">
        <v>422</v>
      </c>
      <c r="AQ153" s="192" t="s">
        <v>478</v>
      </c>
      <c r="AR153" s="192" t="s">
        <v>478</v>
      </c>
      <c r="AS153" s="86"/>
      <c r="AT153" s="197">
        <v>35000</v>
      </c>
      <c r="AU153" s="199">
        <f>AT153*1.06</f>
        <v>37100</v>
      </c>
      <c r="AV153" s="86"/>
      <c r="AW153" s="199"/>
      <c r="AX153" s="165">
        <v>45292</v>
      </c>
      <c r="AY153" s="165" t="s">
        <v>739</v>
      </c>
      <c r="AZ153" s="199">
        <f>BB153/1.06</f>
        <v>35000</v>
      </c>
      <c r="BA153" s="199"/>
      <c r="BB153" s="199">
        <f>AU153</f>
        <v>37100</v>
      </c>
      <c r="BC153" s="220" t="s">
        <v>579</v>
      </c>
      <c r="BD153" s="214"/>
      <c r="BE153" s="214"/>
      <c r="BF153" s="86"/>
      <c r="BG153" s="199"/>
      <c r="BH153" s="103">
        <v>2024</v>
      </c>
      <c r="BI153" s="165"/>
      <c r="BJ153" s="185">
        <v>45432</v>
      </c>
      <c r="BK153" s="103">
        <v>2024</v>
      </c>
      <c r="BL153" s="216">
        <f t="shared" si="30"/>
        <v>37100</v>
      </c>
      <c r="BM153" s="86"/>
      <c r="BN153" s="131">
        <f t="shared" si="31"/>
        <v>0</v>
      </c>
      <c r="BO153" s="86"/>
      <c r="BP153" s="86"/>
      <c r="BQ153" s="112" t="s">
        <v>479</v>
      </c>
      <c r="BR153" s="86"/>
      <c r="BS153" s="86"/>
    </row>
    <row r="154" s="8" customFormat="1" ht="25.5" hidden="1" spans="1:71">
      <c r="A154" s="91" t="s">
        <v>480</v>
      </c>
      <c r="B154" s="86" t="s">
        <v>671</v>
      </c>
      <c r="C154" s="88">
        <v>45292</v>
      </c>
      <c r="D154" s="192" t="s">
        <v>1027</v>
      </c>
      <c r="E154" s="86" t="s">
        <v>725</v>
      </c>
      <c r="F154" s="86" t="s">
        <v>450</v>
      </c>
      <c r="G154" s="86" t="s">
        <v>726</v>
      </c>
      <c r="H154" s="86" t="s">
        <v>725</v>
      </c>
      <c r="I154" s="86" t="s">
        <v>450</v>
      </c>
      <c r="J154" s="102" t="s">
        <v>408</v>
      </c>
      <c r="K154" s="102" t="s">
        <v>408</v>
      </c>
      <c r="L154" s="102"/>
      <c r="M154" s="102"/>
      <c r="N154" s="102"/>
      <c r="O154" s="86" t="s">
        <v>469</v>
      </c>
      <c r="P154" s="199">
        <v>25495</v>
      </c>
      <c r="Q154" s="86" t="s">
        <v>436</v>
      </c>
      <c r="R154" s="86"/>
      <c r="S154" s="86"/>
      <c r="T154" s="86"/>
      <c r="U154" s="112" t="s">
        <v>141</v>
      </c>
      <c r="V154" s="192" t="s">
        <v>702</v>
      </c>
      <c r="W154" s="86" t="s">
        <v>83</v>
      </c>
      <c r="X154" s="86" t="s">
        <v>703</v>
      </c>
      <c r="Y154" s="86"/>
      <c r="Z154" s="205" t="s">
        <v>704</v>
      </c>
      <c r="AA154" s="86"/>
      <c r="AB154" s="86"/>
      <c r="AC154" s="86"/>
      <c r="AD154" s="90" t="s">
        <v>163</v>
      </c>
      <c r="AE154" s="192" t="s">
        <v>164</v>
      </c>
      <c r="AF154" s="192" t="s">
        <v>474</v>
      </c>
      <c r="AG154" s="86" t="s">
        <v>475</v>
      </c>
      <c r="AH154" s="86" t="s">
        <v>1023</v>
      </c>
      <c r="AI154" s="133" t="s">
        <v>416</v>
      </c>
      <c r="AJ154" s="86" t="s">
        <v>727</v>
      </c>
      <c r="AK154" s="86"/>
      <c r="AL154" s="86"/>
      <c r="AM154" s="86"/>
      <c r="AN154" s="86"/>
      <c r="AO154" s="86" t="s">
        <v>680</v>
      </c>
      <c r="AP154" s="90" t="s">
        <v>422</v>
      </c>
      <c r="AQ154" s="192" t="s">
        <v>478</v>
      </c>
      <c r="AR154" s="192" t="s">
        <v>478</v>
      </c>
      <c r="AS154" s="86"/>
      <c r="AT154" s="197">
        <f>AU154/1.06</f>
        <v>75471.6981132075</v>
      </c>
      <c r="AU154" s="199">
        <v>80000</v>
      </c>
      <c r="AV154" s="86"/>
      <c r="AW154" s="199"/>
      <c r="AX154" s="165">
        <v>45378</v>
      </c>
      <c r="AY154" s="215" t="s">
        <v>698</v>
      </c>
      <c r="AZ154" s="199">
        <f>AT154</f>
        <v>75471.6981132075</v>
      </c>
      <c r="BA154" s="199">
        <v>4716.98113207547</v>
      </c>
      <c r="BB154" s="199">
        <v>85000</v>
      </c>
      <c r="BC154" s="220" t="s">
        <v>579</v>
      </c>
      <c r="BD154" s="214"/>
      <c r="BE154" s="214"/>
      <c r="BF154" s="86"/>
      <c r="BG154" s="199"/>
      <c r="BH154" s="103">
        <v>2024</v>
      </c>
      <c r="BI154" s="165"/>
      <c r="BJ154" s="185">
        <v>45400</v>
      </c>
      <c r="BK154" s="103">
        <v>2024</v>
      </c>
      <c r="BL154" s="216">
        <f t="shared" si="30"/>
        <v>85000</v>
      </c>
      <c r="BM154" s="86"/>
      <c r="BN154" s="131">
        <f t="shared" si="31"/>
        <v>0</v>
      </c>
      <c r="BO154" s="86"/>
      <c r="BP154" s="86"/>
      <c r="BQ154" s="112" t="s">
        <v>479</v>
      </c>
      <c r="BR154" s="86"/>
      <c r="BS154" s="86"/>
    </row>
    <row r="155" s="8" customFormat="1" ht="38.25" hidden="1" spans="1:71">
      <c r="A155" s="86" t="s">
        <v>403</v>
      </c>
      <c r="B155" s="86" t="s">
        <v>706</v>
      </c>
      <c r="C155" s="88">
        <v>45292</v>
      </c>
      <c r="D155" s="192" t="s">
        <v>916</v>
      </c>
      <c r="E155" s="86" t="s">
        <v>917</v>
      </c>
      <c r="F155" s="86" t="s">
        <v>450</v>
      </c>
      <c r="G155" s="192" t="s">
        <v>916</v>
      </c>
      <c r="H155" s="86" t="s">
        <v>917</v>
      </c>
      <c r="I155" s="86" t="s">
        <v>450</v>
      </c>
      <c r="J155" s="102" t="s">
        <v>408</v>
      </c>
      <c r="K155" s="102" t="s">
        <v>408</v>
      </c>
      <c r="L155" s="102"/>
      <c r="M155" s="102"/>
      <c r="N155" s="102"/>
      <c r="O155" s="86" t="s">
        <v>797</v>
      </c>
      <c r="P155" s="199">
        <v>250</v>
      </c>
      <c r="Q155" s="86" t="s">
        <v>675</v>
      </c>
      <c r="R155" s="86"/>
      <c r="S155" s="86"/>
      <c r="T155" s="86"/>
      <c r="U155" s="86" t="s">
        <v>798</v>
      </c>
      <c r="V155" s="192" t="s">
        <v>710</v>
      </c>
      <c r="W155" s="86"/>
      <c r="X155" s="86"/>
      <c r="Y155" s="86"/>
      <c r="Z155" s="86"/>
      <c r="AA155" s="86" t="s">
        <v>711</v>
      </c>
      <c r="AB155" s="86" t="s">
        <v>712</v>
      </c>
      <c r="AC155" s="86"/>
      <c r="AD155" s="90" t="s">
        <v>163</v>
      </c>
      <c r="AE155" s="192" t="s">
        <v>164</v>
      </c>
      <c r="AF155" s="192" t="s">
        <v>474</v>
      </c>
      <c r="AG155" s="86" t="s">
        <v>475</v>
      </c>
      <c r="AH155" s="86" t="s">
        <v>1023</v>
      </c>
      <c r="AI155" s="133" t="s">
        <v>416</v>
      </c>
      <c r="AJ155" s="86" t="s">
        <v>918</v>
      </c>
      <c r="AK155" s="86"/>
      <c r="AL155" s="86"/>
      <c r="AM155" s="86"/>
      <c r="AN155" s="86"/>
      <c r="AO155" s="86" t="s">
        <v>680</v>
      </c>
      <c r="AP155" s="90" t="s">
        <v>422</v>
      </c>
      <c r="AQ155" s="192" t="s">
        <v>478</v>
      </c>
      <c r="AR155" s="192" t="s">
        <v>478</v>
      </c>
      <c r="AS155" s="86"/>
      <c r="AT155" s="197">
        <f t="shared" ref="AT155" si="33">AU155/1.06</f>
        <v>127358.490566038</v>
      </c>
      <c r="AU155" s="199">
        <v>135000</v>
      </c>
      <c r="AV155" s="86"/>
      <c r="AW155" s="199"/>
      <c r="AX155" s="165">
        <v>45292</v>
      </c>
      <c r="AY155" s="165" t="s">
        <v>739</v>
      </c>
      <c r="AZ155" s="199">
        <f>BB155/1.06</f>
        <v>127358.490566038</v>
      </c>
      <c r="BA155" s="199"/>
      <c r="BB155" s="199">
        <f>AU155</f>
        <v>135000</v>
      </c>
      <c r="BC155" s="220" t="s">
        <v>579</v>
      </c>
      <c r="BD155" s="214"/>
      <c r="BE155" s="214"/>
      <c r="BF155" s="86"/>
      <c r="BG155" s="199"/>
      <c r="BH155" s="103">
        <v>2024</v>
      </c>
      <c r="BI155" s="165"/>
      <c r="BJ155" s="165"/>
      <c r="BK155" s="103">
        <v>2024</v>
      </c>
      <c r="BL155" s="216">
        <f t="shared" si="30"/>
        <v>135000</v>
      </c>
      <c r="BM155" s="86"/>
      <c r="BN155" s="131">
        <f t="shared" si="31"/>
        <v>0</v>
      </c>
      <c r="BO155" s="86"/>
      <c r="BP155" s="86"/>
      <c r="BQ155" s="112" t="s">
        <v>479</v>
      </c>
      <c r="BR155" s="86"/>
      <c r="BS155" s="86"/>
    </row>
    <row r="156" s="8" customFormat="1" ht="51" hidden="1" spans="1:71">
      <c r="A156" s="86" t="s">
        <v>403</v>
      </c>
      <c r="B156" s="87" t="s">
        <v>170</v>
      </c>
      <c r="C156" s="88">
        <v>45292</v>
      </c>
      <c r="D156" s="90" t="s">
        <v>1028</v>
      </c>
      <c r="E156" s="147" t="s">
        <v>730</v>
      </c>
      <c r="F156" s="90" t="s">
        <v>450</v>
      </c>
      <c r="G156" s="90" t="s">
        <v>1028</v>
      </c>
      <c r="H156" s="147" t="s">
        <v>730</v>
      </c>
      <c r="I156" s="90" t="s">
        <v>450</v>
      </c>
      <c r="J156" s="102" t="s">
        <v>408</v>
      </c>
      <c r="K156" s="102" t="s">
        <v>579</v>
      </c>
      <c r="L156" s="102"/>
      <c r="M156" s="102"/>
      <c r="N156" s="102"/>
      <c r="O156" s="90" t="s">
        <v>545</v>
      </c>
      <c r="P156" s="104">
        <v>10000</v>
      </c>
      <c r="Q156" s="90" t="s">
        <v>436</v>
      </c>
      <c r="R156" s="86"/>
      <c r="S156" s="86"/>
      <c r="T156" s="86"/>
      <c r="U156" s="90" t="s">
        <v>141</v>
      </c>
      <c r="V156" s="87" t="s">
        <v>1029</v>
      </c>
      <c r="W156" s="147" t="s">
        <v>85</v>
      </c>
      <c r="X156" s="147" t="s">
        <v>732</v>
      </c>
      <c r="Y156" s="112" t="s">
        <v>456</v>
      </c>
      <c r="Z156" s="112" t="s">
        <v>733</v>
      </c>
      <c r="AA156" s="86"/>
      <c r="AB156" s="86"/>
      <c r="AC156" s="86"/>
      <c r="AD156" s="90" t="s">
        <v>163</v>
      </c>
      <c r="AE156" s="87" t="s">
        <v>164</v>
      </c>
      <c r="AF156" s="87" t="s">
        <v>224</v>
      </c>
      <c r="AG156" s="112" t="s">
        <v>735</v>
      </c>
      <c r="AH156" s="147" t="s">
        <v>1030</v>
      </c>
      <c r="AI156" s="133" t="s">
        <v>416</v>
      </c>
      <c r="AJ156" s="147" t="s">
        <v>603</v>
      </c>
      <c r="AK156" s="86"/>
      <c r="AL156" s="86"/>
      <c r="AM156" s="86"/>
      <c r="AN156" s="86"/>
      <c r="AO156" s="147" t="s">
        <v>279</v>
      </c>
      <c r="AP156" s="147" t="s">
        <v>275</v>
      </c>
      <c r="AQ156" s="147" t="s">
        <v>737</v>
      </c>
      <c r="AR156" s="147" t="s">
        <v>738</v>
      </c>
      <c r="AS156" s="86"/>
      <c r="AT156" s="197">
        <f>AZ156</f>
        <v>216206</v>
      </c>
      <c r="AU156" s="199">
        <f>BB156</f>
        <v>229179</v>
      </c>
      <c r="AV156" s="86"/>
      <c r="AW156" s="199"/>
      <c r="AX156" s="165">
        <v>45292</v>
      </c>
      <c r="AY156" s="165" t="s">
        <v>739</v>
      </c>
      <c r="AZ156" s="200">
        <v>216206</v>
      </c>
      <c r="BA156" s="197"/>
      <c r="BB156" s="200">
        <v>229179</v>
      </c>
      <c r="BC156" s="166" t="s">
        <v>489</v>
      </c>
      <c r="BD156" s="214"/>
      <c r="BE156" s="214"/>
      <c r="BF156" s="86"/>
      <c r="BG156" s="199"/>
      <c r="BH156" s="240">
        <v>2024</v>
      </c>
      <c r="BI156" s="165"/>
      <c r="BJ156" s="165"/>
      <c r="BK156" s="240">
        <v>2024</v>
      </c>
      <c r="BL156" s="241">
        <f t="shared" si="30"/>
        <v>229179</v>
      </c>
      <c r="BM156" s="86"/>
      <c r="BN156" s="131">
        <f t="shared" si="31"/>
        <v>0</v>
      </c>
      <c r="BO156" s="86"/>
      <c r="BP156" s="86"/>
      <c r="BQ156" s="112"/>
      <c r="BR156" s="86"/>
      <c r="BS156" s="86"/>
    </row>
    <row r="157" s="8" customFormat="1" ht="38.25" hidden="1" spans="1:71">
      <c r="A157" s="86" t="s">
        <v>403</v>
      </c>
      <c r="B157" s="87" t="s">
        <v>170</v>
      </c>
      <c r="C157" s="88">
        <v>45292</v>
      </c>
      <c r="D157" s="90" t="s">
        <v>1031</v>
      </c>
      <c r="E157" s="90" t="s">
        <v>741</v>
      </c>
      <c r="F157" s="90" t="s">
        <v>450</v>
      </c>
      <c r="G157" s="90" t="s">
        <v>1031</v>
      </c>
      <c r="H157" s="90" t="s">
        <v>741</v>
      </c>
      <c r="I157" s="90" t="s">
        <v>450</v>
      </c>
      <c r="J157" s="102" t="s">
        <v>408</v>
      </c>
      <c r="K157" s="102" t="s">
        <v>579</v>
      </c>
      <c r="L157" s="102"/>
      <c r="M157" s="102"/>
      <c r="N157" s="102"/>
      <c r="O157" s="90" t="s">
        <v>545</v>
      </c>
      <c r="P157" s="104">
        <v>800</v>
      </c>
      <c r="Q157" s="90" t="s">
        <v>546</v>
      </c>
      <c r="R157" s="86"/>
      <c r="S157" s="86"/>
      <c r="T157" s="86"/>
      <c r="U157" s="90" t="s">
        <v>141</v>
      </c>
      <c r="V157" s="147" t="s">
        <v>743</v>
      </c>
      <c r="W157" s="112" t="s">
        <v>88</v>
      </c>
      <c r="X157" s="112" t="s">
        <v>744</v>
      </c>
      <c r="Y157" s="112" t="s">
        <v>456</v>
      </c>
      <c r="Z157" s="205" t="s">
        <v>745</v>
      </c>
      <c r="AA157" s="86"/>
      <c r="AB157" s="86"/>
      <c r="AC157" s="86"/>
      <c r="AD157" s="90" t="s">
        <v>163</v>
      </c>
      <c r="AE157" s="87" t="s">
        <v>164</v>
      </c>
      <c r="AF157" s="87" t="s">
        <v>224</v>
      </c>
      <c r="AG157" s="86"/>
      <c r="AH157" s="87" t="s">
        <v>1032</v>
      </c>
      <c r="AI157" s="133" t="s">
        <v>416</v>
      </c>
      <c r="AJ157" s="87" t="s">
        <v>747</v>
      </c>
      <c r="AK157" s="86"/>
      <c r="AL157" s="86"/>
      <c r="AM157" s="86"/>
      <c r="AN157" s="86"/>
      <c r="AO157" s="147" t="s">
        <v>279</v>
      </c>
      <c r="AP157" s="147" t="s">
        <v>275</v>
      </c>
      <c r="AQ157" s="147" t="s">
        <v>737</v>
      </c>
      <c r="AR157" s="147" t="s">
        <v>738</v>
      </c>
      <c r="AS157" s="86"/>
      <c r="AT157" s="197">
        <f t="shared" ref="AT157:AT170" si="34">AZ157</f>
        <v>282837</v>
      </c>
      <c r="AU157" s="199">
        <f t="shared" ref="AU157:AU170" si="35">BB157</f>
        <v>299807</v>
      </c>
      <c r="AV157" s="86"/>
      <c r="AW157" s="199"/>
      <c r="AX157" s="165">
        <v>45292</v>
      </c>
      <c r="AY157" s="165" t="s">
        <v>739</v>
      </c>
      <c r="AZ157" s="200">
        <v>282837</v>
      </c>
      <c r="BA157" s="197"/>
      <c r="BB157" s="200">
        <v>299807</v>
      </c>
      <c r="BC157" s="166" t="s">
        <v>489</v>
      </c>
      <c r="BD157" s="214"/>
      <c r="BE157" s="214"/>
      <c r="BF157" s="86"/>
      <c r="BG157" s="199"/>
      <c r="BH157" s="240">
        <v>2024</v>
      </c>
      <c r="BI157" s="165"/>
      <c r="BJ157" s="165"/>
      <c r="BK157" s="240">
        <v>2024</v>
      </c>
      <c r="BL157" s="241">
        <f t="shared" si="30"/>
        <v>299807</v>
      </c>
      <c r="BM157" s="86"/>
      <c r="BN157" s="131">
        <f t="shared" si="31"/>
        <v>0</v>
      </c>
      <c r="BO157" s="86"/>
      <c r="BP157" s="86"/>
      <c r="BQ157" s="112"/>
      <c r="BR157" s="86"/>
      <c r="BS157" s="86"/>
    </row>
    <row r="158" s="8" customFormat="1" ht="38.25" hidden="1" spans="1:71">
      <c r="A158" s="86" t="s">
        <v>403</v>
      </c>
      <c r="B158" s="87" t="s">
        <v>170</v>
      </c>
      <c r="C158" s="88">
        <v>45292</v>
      </c>
      <c r="D158" s="90" t="s">
        <v>1033</v>
      </c>
      <c r="E158" s="90" t="s">
        <v>749</v>
      </c>
      <c r="F158" s="90" t="s">
        <v>450</v>
      </c>
      <c r="G158" s="90" t="s">
        <v>1033</v>
      </c>
      <c r="H158" s="90" t="s">
        <v>749</v>
      </c>
      <c r="I158" s="90" t="s">
        <v>450</v>
      </c>
      <c r="J158" s="102" t="s">
        <v>408</v>
      </c>
      <c r="K158" s="102" t="s">
        <v>579</v>
      </c>
      <c r="L158" s="102"/>
      <c r="M158" s="102"/>
      <c r="N158" s="102"/>
      <c r="O158" s="90" t="s">
        <v>545</v>
      </c>
      <c r="P158" s="104">
        <v>2000</v>
      </c>
      <c r="Q158" s="90" t="s">
        <v>411</v>
      </c>
      <c r="R158" s="86"/>
      <c r="S158" s="86"/>
      <c r="T158" s="86"/>
      <c r="U158" s="90" t="s">
        <v>141</v>
      </c>
      <c r="V158" s="147" t="s">
        <v>751</v>
      </c>
      <c r="W158" s="112" t="s">
        <v>88</v>
      </c>
      <c r="X158" s="112" t="s">
        <v>744</v>
      </c>
      <c r="Y158" s="112" t="s">
        <v>456</v>
      </c>
      <c r="Z158" s="205" t="s">
        <v>745</v>
      </c>
      <c r="AA158" s="86"/>
      <c r="AB158" s="86"/>
      <c r="AC158" s="86"/>
      <c r="AD158" s="90" t="s">
        <v>163</v>
      </c>
      <c r="AE158" s="87" t="s">
        <v>164</v>
      </c>
      <c r="AF158" s="87" t="s">
        <v>224</v>
      </c>
      <c r="AG158" s="86"/>
      <c r="AH158" s="147" t="s">
        <v>1034</v>
      </c>
      <c r="AI158" s="133" t="s">
        <v>416</v>
      </c>
      <c r="AJ158" s="87" t="s">
        <v>747</v>
      </c>
      <c r="AK158" s="86"/>
      <c r="AL158" s="86"/>
      <c r="AM158" s="86"/>
      <c r="AN158" s="86"/>
      <c r="AO158" s="147" t="s">
        <v>279</v>
      </c>
      <c r="AP158" s="147" t="s">
        <v>275</v>
      </c>
      <c r="AQ158" s="147" t="s">
        <v>737</v>
      </c>
      <c r="AR158" s="147" t="s">
        <v>738</v>
      </c>
      <c r="AS158" s="86"/>
      <c r="AT158" s="197">
        <f t="shared" si="34"/>
        <v>311644</v>
      </c>
      <c r="AU158" s="199">
        <f t="shared" si="35"/>
        <v>330343</v>
      </c>
      <c r="AV158" s="86"/>
      <c r="AW158" s="199"/>
      <c r="AX158" s="165">
        <v>45292</v>
      </c>
      <c r="AY158" s="165" t="s">
        <v>739</v>
      </c>
      <c r="AZ158" s="200">
        <v>311644</v>
      </c>
      <c r="BA158" s="197"/>
      <c r="BB158" s="200">
        <v>330343</v>
      </c>
      <c r="BC158" s="166" t="s">
        <v>489</v>
      </c>
      <c r="BD158" s="214"/>
      <c r="BE158" s="214"/>
      <c r="BF158" s="86"/>
      <c r="BG158" s="199"/>
      <c r="BH158" s="240">
        <v>2024</v>
      </c>
      <c r="BI158" s="165"/>
      <c r="BJ158" s="165"/>
      <c r="BK158" s="240">
        <v>2024</v>
      </c>
      <c r="BL158" s="218">
        <f t="shared" si="30"/>
        <v>330343</v>
      </c>
      <c r="BM158" s="86"/>
      <c r="BN158" s="131">
        <f t="shared" si="31"/>
        <v>0</v>
      </c>
      <c r="BO158" s="86"/>
      <c r="BP158" s="86"/>
      <c r="BQ158" s="112"/>
      <c r="BR158" s="86"/>
      <c r="BS158" s="86"/>
    </row>
    <row r="159" s="8" customFormat="1" ht="38.25" hidden="1" spans="1:71">
      <c r="A159" s="86" t="s">
        <v>403</v>
      </c>
      <c r="B159" s="87" t="s">
        <v>170</v>
      </c>
      <c r="C159" s="88">
        <v>45292</v>
      </c>
      <c r="D159" s="90" t="s">
        <v>1035</v>
      </c>
      <c r="E159" s="90" t="s">
        <v>754</v>
      </c>
      <c r="F159" s="90" t="s">
        <v>450</v>
      </c>
      <c r="G159" s="90" t="s">
        <v>1035</v>
      </c>
      <c r="H159" s="90" t="s">
        <v>754</v>
      </c>
      <c r="I159" s="90" t="s">
        <v>450</v>
      </c>
      <c r="J159" s="102" t="s">
        <v>408</v>
      </c>
      <c r="K159" s="102" t="s">
        <v>579</v>
      </c>
      <c r="L159" s="102"/>
      <c r="M159" s="102"/>
      <c r="N159" s="102"/>
      <c r="O159" s="90" t="s">
        <v>469</v>
      </c>
      <c r="P159" s="104">
        <v>150</v>
      </c>
      <c r="Q159" s="90" t="s">
        <v>675</v>
      </c>
      <c r="R159" s="86"/>
      <c r="S159" s="86"/>
      <c r="T159" s="86"/>
      <c r="U159" s="90" t="s">
        <v>141</v>
      </c>
      <c r="V159" s="87" t="s">
        <v>471</v>
      </c>
      <c r="W159" s="112" t="s">
        <v>88</v>
      </c>
      <c r="X159" s="112" t="s">
        <v>744</v>
      </c>
      <c r="Y159" s="112" t="s">
        <v>456</v>
      </c>
      <c r="Z159" s="205" t="s">
        <v>745</v>
      </c>
      <c r="AA159" s="86"/>
      <c r="AB159" s="86"/>
      <c r="AC159" s="86"/>
      <c r="AD159" s="90" t="s">
        <v>163</v>
      </c>
      <c r="AE159" s="87" t="s">
        <v>164</v>
      </c>
      <c r="AF159" s="87" t="s">
        <v>224</v>
      </c>
      <c r="AG159" s="86"/>
      <c r="AH159" s="147" t="s">
        <v>1034</v>
      </c>
      <c r="AI159" s="133" t="s">
        <v>416</v>
      </c>
      <c r="AJ159" s="147" t="s">
        <v>755</v>
      </c>
      <c r="AK159" s="86"/>
      <c r="AL159" s="86"/>
      <c r="AM159" s="86"/>
      <c r="AN159" s="86"/>
      <c r="AO159" s="147" t="s">
        <v>279</v>
      </c>
      <c r="AP159" s="147" t="s">
        <v>275</v>
      </c>
      <c r="AQ159" s="147" t="s">
        <v>737</v>
      </c>
      <c r="AR159" s="147" t="s">
        <v>738</v>
      </c>
      <c r="AS159" s="86"/>
      <c r="AT159" s="197">
        <f t="shared" si="34"/>
        <v>286281</v>
      </c>
      <c r="AU159" s="199">
        <f t="shared" si="35"/>
        <v>303458</v>
      </c>
      <c r="AV159" s="86"/>
      <c r="AW159" s="199"/>
      <c r="AX159" s="165">
        <v>45292</v>
      </c>
      <c r="AY159" s="165" t="s">
        <v>739</v>
      </c>
      <c r="AZ159" s="200">
        <v>286281</v>
      </c>
      <c r="BA159" s="197"/>
      <c r="BB159" s="200">
        <v>303458</v>
      </c>
      <c r="BC159" s="166" t="s">
        <v>489</v>
      </c>
      <c r="BD159" s="214"/>
      <c r="BE159" s="214"/>
      <c r="BF159" s="86"/>
      <c r="BG159" s="199"/>
      <c r="BH159" s="240">
        <v>2024</v>
      </c>
      <c r="BI159" s="165"/>
      <c r="BJ159" s="165"/>
      <c r="BK159" s="240">
        <v>2024</v>
      </c>
      <c r="BL159" s="241">
        <f t="shared" si="30"/>
        <v>303458</v>
      </c>
      <c r="BM159" s="86"/>
      <c r="BN159" s="131">
        <f t="shared" si="31"/>
        <v>0</v>
      </c>
      <c r="BO159" s="86"/>
      <c r="BP159" s="86"/>
      <c r="BQ159" s="112"/>
      <c r="BR159" s="86"/>
      <c r="BS159" s="86"/>
    </row>
    <row r="160" s="8" customFormat="1" ht="25.5" hidden="1" spans="1:71">
      <c r="A160" s="86" t="s">
        <v>403</v>
      </c>
      <c r="B160" s="87" t="s">
        <v>404</v>
      </c>
      <c r="C160" s="88">
        <v>45292</v>
      </c>
      <c r="D160" s="90" t="s">
        <v>543</v>
      </c>
      <c r="E160" s="86" t="s">
        <v>544</v>
      </c>
      <c r="F160" s="90" t="s">
        <v>450</v>
      </c>
      <c r="G160" s="90" t="s">
        <v>543</v>
      </c>
      <c r="H160" s="90" t="s">
        <v>544</v>
      </c>
      <c r="I160" s="90" t="s">
        <v>450</v>
      </c>
      <c r="J160" s="102" t="s">
        <v>408</v>
      </c>
      <c r="K160" s="102" t="s">
        <v>579</v>
      </c>
      <c r="L160" s="102"/>
      <c r="M160" s="102"/>
      <c r="N160" s="102"/>
      <c r="O160" s="90" t="s">
        <v>545</v>
      </c>
      <c r="P160" s="104">
        <v>600</v>
      </c>
      <c r="Q160" s="90" t="s">
        <v>546</v>
      </c>
      <c r="R160" s="86"/>
      <c r="S160" s="86"/>
      <c r="T160" s="86"/>
      <c r="U160" s="90" t="s">
        <v>415</v>
      </c>
      <c r="V160" s="87" t="s">
        <v>710</v>
      </c>
      <c r="W160" s="86"/>
      <c r="X160" s="86"/>
      <c r="Y160" s="86"/>
      <c r="Z160" s="205"/>
      <c r="AA160" s="87" t="s">
        <v>417</v>
      </c>
      <c r="AB160" s="90" t="s">
        <v>549</v>
      </c>
      <c r="AC160" s="86"/>
      <c r="AD160" s="147" t="s">
        <v>293</v>
      </c>
      <c r="AE160" s="87" t="s">
        <v>175</v>
      </c>
      <c r="AF160" s="87" t="s">
        <v>224</v>
      </c>
      <c r="AG160" s="86"/>
      <c r="AH160" s="87" t="s">
        <v>1032</v>
      </c>
      <c r="AI160" s="133" t="s">
        <v>416</v>
      </c>
      <c r="AJ160" s="87" t="s">
        <v>747</v>
      </c>
      <c r="AK160" s="86"/>
      <c r="AL160" s="86"/>
      <c r="AM160" s="86"/>
      <c r="AN160" s="86"/>
      <c r="AO160" s="147" t="s">
        <v>279</v>
      </c>
      <c r="AP160" s="147" t="s">
        <v>275</v>
      </c>
      <c r="AQ160" s="147" t="s">
        <v>737</v>
      </c>
      <c r="AR160" s="147" t="s">
        <v>738</v>
      </c>
      <c r="AS160" s="86"/>
      <c r="AT160" s="197">
        <f t="shared" si="34"/>
        <v>126616</v>
      </c>
      <c r="AU160" s="199">
        <f t="shared" si="35"/>
        <v>134213</v>
      </c>
      <c r="AV160" s="86"/>
      <c r="AW160" s="199"/>
      <c r="AX160" s="165">
        <v>45292</v>
      </c>
      <c r="AY160" s="165" t="s">
        <v>739</v>
      </c>
      <c r="AZ160" s="200">
        <v>126616</v>
      </c>
      <c r="BA160" s="197"/>
      <c r="BB160" s="200">
        <v>134213</v>
      </c>
      <c r="BC160" s="166" t="s">
        <v>489</v>
      </c>
      <c r="BD160" s="166"/>
      <c r="BE160" s="166"/>
      <c r="BF160" s="112"/>
      <c r="BG160" s="197"/>
      <c r="BH160" s="217">
        <v>2024</v>
      </c>
      <c r="BI160" s="213"/>
      <c r="BJ160" s="213"/>
      <c r="BK160" s="217">
        <v>2024</v>
      </c>
      <c r="BL160" s="218">
        <f t="shared" si="30"/>
        <v>134213</v>
      </c>
      <c r="BM160" s="112"/>
      <c r="BN160" s="131">
        <f t="shared" si="31"/>
        <v>0</v>
      </c>
      <c r="BO160" s="112"/>
      <c r="BP160" s="112"/>
      <c r="BQ160" s="112"/>
      <c r="BR160" s="86"/>
      <c r="BS160" s="86"/>
    </row>
    <row r="161" s="8" customFormat="1" ht="38.25" hidden="1" spans="1:71">
      <c r="A161" s="86" t="s">
        <v>403</v>
      </c>
      <c r="B161" s="87" t="s">
        <v>170</v>
      </c>
      <c r="C161" s="88">
        <v>45292</v>
      </c>
      <c r="D161" s="90" t="s">
        <v>1036</v>
      </c>
      <c r="E161" s="90" t="s">
        <v>769</v>
      </c>
      <c r="F161" s="90" t="s">
        <v>450</v>
      </c>
      <c r="G161" s="90" t="s">
        <v>1036</v>
      </c>
      <c r="H161" s="90" t="s">
        <v>769</v>
      </c>
      <c r="I161" s="90" t="s">
        <v>450</v>
      </c>
      <c r="J161" s="102" t="s">
        <v>408</v>
      </c>
      <c r="K161" s="102" t="s">
        <v>579</v>
      </c>
      <c r="L161" s="102"/>
      <c r="M161" s="102"/>
      <c r="N161" s="102"/>
      <c r="O161" s="90" t="s">
        <v>545</v>
      </c>
      <c r="P161" s="104">
        <v>2000</v>
      </c>
      <c r="Q161" s="90" t="s">
        <v>411</v>
      </c>
      <c r="R161" s="86"/>
      <c r="S161" s="86"/>
      <c r="T161" s="86"/>
      <c r="U161" s="90" t="s">
        <v>141</v>
      </c>
      <c r="V161" s="87" t="s">
        <v>1037</v>
      </c>
      <c r="W161" s="112" t="s">
        <v>82</v>
      </c>
      <c r="X161" s="112" t="s">
        <v>455</v>
      </c>
      <c r="Y161" s="112" t="s">
        <v>456</v>
      </c>
      <c r="Z161" s="205" t="s">
        <v>457</v>
      </c>
      <c r="AA161" s="86"/>
      <c r="AB161" s="86"/>
      <c r="AC161" s="86"/>
      <c r="AD161" s="90" t="s">
        <v>163</v>
      </c>
      <c r="AE161" s="87" t="s">
        <v>164</v>
      </c>
      <c r="AF161" s="87" t="s">
        <v>224</v>
      </c>
      <c r="AG161" s="86"/>
      <c r="AH161" s="147" t="s">
        <v>1034</v>
      </c>
      <c r="AI161" s="133" t="s">
        <v>416</v>
      </c>
      <c r="AJ161" s="147" t="s">
        <v>603</v>
      </c>
      <c r="AK161" s="86"/>
      <c r="AL161" s="86"/>
      <c r="AM161" s="86"/>
      <c r="AN161" s="86"/>
      <c r="AO161" s="147" t="s">
        <v>279</v>
      </c>
      <c r="AP161" s="147" t="s">
        <v>275</v>
      </c>
      <c r="AQ161" s="147" t="s">
        <v>737</v>
      </c>
      <c r="AR161" s="147" t="s">
        <v>738</v>
      </c>
      <c r="AS161" s="86"/>
      <c r="AT161" s="197">
        <f t="shared" si="34"/>
        <v>252324</v>
      </c>
      <c r="AU161" s="199">
        <f t="shared" si="35"/>
        <v>267463</v>
      </c>
      <c r="AV161" s="86"/>
      <c r="AW161" s="199"/>
      <c r="AX161" s="165">
        <v>45292</v>
      </c>
      <c r="AY161" s="165" t="s">
        <v>739</v>
      </c>
      <c r="AZ161" s="200">
        <v>252324</v>
      </c>
      <c r="BA161" s="197"/>
      <c r="BB161" s="200">
        <v>267463</v>
      </c>
      <c r="BC161" s="166" t="s">
        <v>489</v>
      </c>
      <c r="BD161" s="214"/>
      <c r="BE161" s="214"/>
      <c r="BF161" s="86"/>
      <c r="BG161" s="199"/>
      <c r="BH161" s="240">
        <v>2024</v>
      </c>
      <c r="BI161" s="165"/>
      <c r="BJ161" s="165"/>
      <c r="BK161" s="240">
        <v>2024</v>
      </c>
      <c r="BL161" s="241">
        <f t="shared" si="30"/>
        <v>267463</v>
      </c>
      <c r="BM161" s="86"/>
      <c r="BN161" s="131">
        <f t="shared" si="31"/>
        <v>0</v>
      </c>
      <c r="BO161" s="86"/>
      <c r="BP161" s="86"/>
      <c r="BQ161" s="112"/>
      <c r="BR161" s="86"/>
      <c r="BS161" s="86"/>
    </row>
    <row r="162" s="8" customFormat="1" ht="25.5" hidden="1" spans="1:71">
      <c r="A162" s="86" t="s">
        <v>403</v>
      </c>
      <c r="B162" s="87" t="s">
        <v>404</v>
      </c>
      <c r="C162" s="88">
        <v>45292</v>
      </c>
      <c r="D162" s="90" t="s">
        <v>1038</v>
      </c>
      <c r="E162" s="90" t="s">
        <v>772</v>
      </c>
      <c r="F162" s="90" t="s">
        <v>450</v>
      </c>
      <c r="G162" s="90" t="s">
        <v>1038</v>
      </c>
      <c r="H162" s="90" t="s">
        <v>772</v>
      </c>
      <c r="I162" s="90" t="s">
        <v>450</v>
      </c>
      <c r="J162" s="102" t="s">
        <v>408</v>
      </c>
      <c r="K162" s="102" t="s">
        <v>579</v>
      </c>
      <c r="L162" s="102"/>
      <c r="M162" s="102"/>
      <c r="N162" s="102"/>
      <c r="O162" s="90" t="s">
        <v>545</v>
      </c>
      <c r="P162" s="104">
        <v>900</v>
      </c>
      <c r="Q162" s="90" t="s">
        <v>546</v>
      </c>
      <c r="R162" s="86"/>
      <c r="S162" s="86"/>
      <c r="T162" s="86"/>
      <c r="U162" s="90" t="s">
        <v>415</v>
      </c>
      <c r="V162" s="87" t="s">
        <v>710</v>
      </c>
      <c r="W162" s="86"/>
      <c r="X162" s="86"/>
      <c r="Y162" s="86"/>
      <c r="Z162" s="205"/>
      <c r="AA162" s="112" t="s">
        <v>773</v>
      </c>
      <c r="AB162" s="112" t="s">
        <v>774</v>
      </c>
      <c r="AC162" s="86"/>
      <c r="AD162" s="147" t="s">
        <v>293</v>
      </c>
      <c r="AE162" s="87" t="s">
        <v>164</v>
      </c>
      <c r="AF162" s="87" t="s">
        <v>224</v>
      </c>
      <c r="AG162" s="86"/>
      <c r="AH162" s="147" t="s">
        <v>1034</v>
      </c>
      <c r="AI162" s="133" t="s">
        <v>416</v>
      </c>
      <c r="AJ162" s="147" t="s">
        <v>603</v>
      </c>
      <c r="AK162" s="86"/>
      <c r="AL162" s="86"/>
      <c r="AM162" s="86"/>
      <c r="AN162" s="86"/>
      <c r="AO162" s="147" t="s">
        <v>279</v>
      </c>
      <c r="AP162" s="147" t="s">
        <v>275</v>
      </c>
      <c r="AQ162" s="147" t="s">
        <v>737</v>
      </c>
      <c r="AR162" s="147" t="s">
        <v>738</v>
      </c>
      <c r="AS162" s="86"/>
      <c r="AT162" s="197">
        <f t="shared" si="34"/>
        <v>148584</v>
      </c>
      <c r="AU162" s="199">
        <f t="shared" si="35"/>
        <v>157500</v>
      </c>
      <c r="AV162" s="86"/>
      <c r="AW162" s="199"/>
      <c r="AX162" s="165">
        <v>45292</v>
      </c>
      <c r="AY162" s="165" t="s">
        <v>739</v>
      </c>
      <c r="AZ162" s="200">
        <v>148584</v>
      </c>
      <c r="BA162" s="197"/>
      <c r="BB162" s="200">
        <v>157500</v>
      </c>
      <c r="BC162" s="166" t="s">
        <v>489</v>
      </c>
      <c r="BD162" s="214"/>
      <c r="BE162" s="214"/>
      <c r="BF162" s="86"/>
      <c r="BG162" s="199"/>
      <c r="BH162" s="240">
        <v>2024</v>
      </c>
      <c r="BI162" s="165"/>
      <c r="BJ162" s="165"/>
      <c r="BK162" s="240">
        <v>2024</v>
      </c>
      <c r="BL162" s="241">
        <f t="shared" si="30"/>
        <v>157500</v>
      </c>
      <c r="BM162" s="86"/>
      <c r="BN162" s="131">
        <f t="shared" si="31"/>
        <v>0</v>
      </c>
      <c r="BO162" s="86"/>
      <c r="BP162" s="86"/>
      <c r="BQ162" s="112"/>
      <c r="BR162" s="86"/>
      <c r="BS162" s="86"/>
    </row>
    <row r="163" s="8" customFormat="1" ht="38.25" hidden="1" spans="1:71">
      <c r="A163" s="86" t="s">
        <v>403</v>
      </c>
      <c r="B163" s="87" t="s">
        <v>170</v>
      </c>
      <c r="C163" s="88">
        <v>45292</v>
      </c>
      <c r="D163" s="90" t="s">
        <v>775</v>
      </c>
      <c r="E163" s="90" t="s">
        <v>776</v>
      </c>
      <c r="F163" s="90" t="s">
        <v>450</v>
      </c>
      <c r="G163" s="90" t="s">
        <v>775</v>
      </c>
      <c r="H163" s="90" t="s">
        <v>776</v>
      </c>
      <c r="I163" s="90" t="s">
        <v>450</v>
      </c>
      <c r="J163" s="102" t="s">
        <v>408</v>
      </c>
      <c r="K163" s="102" t="s">
        <v>579</v>
      </c>
      <c r="L163" s="102"/>
      <c r="M163" s="102"/>
      <c r="N163" s="102"/>
      <c r="O163" s="90" t="s">
        <v>545</v>
      </c>
      <c r="P163" s="228">
        <v>100</v>
      </c>
      <c r="Q163" s="90" t="s">
        <v>675</v>
      </c>
      <c r="R163" s="86"/>
      <c r="S163" s="86"/>
      <c r="T163" s="86"/>
      <c r="U163" s="112" t="s">
        <v>141</v>
      </c>
      <c r="V163" s="147" t="s">
        <v>778</v>
      </c>
      <c r="W163" s="112" t="s">
        <v>84</v>
      </c>
      <c r="X163" s="112" t="s">
        <v>779</v>
      </c>
      <c r="Y163" s="112" t="s">
        <v>473</v>
      </c>
      <c r="Z163" s="205" t="s">
        <v>780</v>
      </c>
      <c r="AA163" s="86"/>
      <c r="AB163" s="86"/>
      <c r="AC163" s="86"/>
      <c r="AD163" s="90" t="s">
        <v>163</v>
      </c>
      <c r="AE163" s="87" t="s">
        <v>164</v>
      </c>
      <c r="AF163" s="87" t="s">
        <v>224</v>
      </c>
      <c r="AG163" s="86"/>
      <c r="AH163" s="147" t="s">
        <v>1039</v>
      </c>
      <c r="AI163" s="133" t="s">
        <v>416</v>
      </c>
      <c r="AJ163" s="147" t="s">
        <v>603</v>
      </c>
      <c r="AK163" s="86"/>
      <c r="AL163" s="86"/>
      <c r="AM163" s="86"/>
      <c r="AN163" s="86"/>
      <c r="AO163" s="147" t="s">
        <v>279</v>
      </c>
      <c r="AP163" s="147" t="s">
        <v>275</v>
      </c>
      <c r="AQ163" s="147" t="s">
        <v>737</v>
      </c>
      <c r="AR163" s="147" t="s">
        <v>738</v>
      </c>
      <c r="AS163" s="86"/>
      <c r="AT163" s="197">
        <f t="shared" si="34"/>
        <v>46837</v>
      </c>
      <c r="AU163" s="199">
        <f t="shared" si="35"/>
        <v>49647</v>
      </c>
      <c r="AV163" s="86"/>
      <c r="AW163" s="199"/>
      <c r="AX163" s="165">
        <v>45292</v>
      </c>
      <c r="AY163" s="165" t="s">
        <v>739</v>
      </c>
      <c r="AZ163" s="200">
        <v>46837</v>
      </c>
      <c r="BA163" s="197"/>
      <c r="BB163" s="200">
        <v>49647</v>
      </c>
      <c r="BC163" s="166" t="s">
        <v>489</v>
      </c>
      <c r="BD163" s="214"/>
      <c r="BE163" s="214"/>
      <c r="BF163" s="86"/>
      <c r="BG163" s="199"/>
      <c r="BH163" s="240">
        <v>2024</v>
      </c>
      <c r="BI163" s="165"/>
      <c r="BJ163" s="165"/>
      <c r="BK163" s="240">
        <v>2024</v>
      </c>
      <c r="BL163" s="218">
        <f t="shared" si="30"/>
        <v>49647</v>
      </c>
      <c r="BM163" s="86"/>
      <c r="BN163" s="131">
        <f t="shared" si="31"/>
        <v>0</v>
      </c>
      <c r="BO163" s="86"/>
      <c r="BP163" s="86"/>
      <c r="BQ163" s="112"/>
      <c r="BR163" s="86"/>
      <c r="BS163" s="86"/>
    </row>
    <row r="164" s="8" customFormat="1" ht="38.25" hidden="1" spans="1:71">
      <c r="A164" s="86" t="s">
        <v>403</v>
      </c>
      <c r="B164" s="87" t="s">
        <v>170</v>
      </c>
      <c r="C164" s="88">
        <v>45292</v>
      </c>
      <c r="D164" s="90" t="s">
        <v>782</v>
      </c>
      <c r="E164" s="90" t="s">
        <v>783</v>
      </c>
      <c r="F164" s="90" t="s">
        <v>450</v>
      </c>
      <c r="G164" s="90" t="s">
        <v>782</v>
      </c>
      <c r="H164" s="90" t="s">
        <v>783</v>
      </c>
      <c r="I164" s="90" t="s">
        <v>450</v>
      </c>
      <c r="J164" s="102" t="s">
        <v>408</v>
      </c>
      <c r="K164" s="102" t="s">
        <v>579</v>
      </c>
      <c r="L164" s="102"/>
      <c r="M164" s="102"/>
      <c r="N164" s="102"/>
      <c r="O164" s="90" t="s">
        <v>545</v>
      </c>
      <c r="P164" s="199">
        <v>1916</v>
      </c>
      <c r="Q164" s="90" t="s">
        <v>411</v>
      </c>
      <c r="R164" s="86"/>
      <c r="S164" s="86"/>
      <c r="T164" s="86"/>
      <c r="U164" s="90" t="s">
        <v>141</v>
      </c>
      <c r="V164" s="87" t="s">
        <v>1040</v>
      </c>
      <c r="W164" s="112" t="s">
        <v>87</v>
      </c>
      <c r="X164" s="112" t="s">
        <v>786</v>
      </c>
      <c r="Y164" s="112" t="s">
        <v>456</v>
      </c>
      <c r="Z164" s="205" t="s">
        <v>787</v>
      </c>
      <c r="AA164" s="86"/>
      <c r="AB164" s="86"/>
      <c r="AC164" s="86"/>
      <c r="AD164" s="90" t="s">
        <v>163</v>
      </c>
      <c r="AE164" s="87" t="s">
        <v>164</v>
      </c>
      <c r="AF164" s="87" t="s">
        <v>224</v>
      </c>
      <c r="AG164" s="86"/>
      <c r="AH164" s="147" t="s">
        <v>1034</v>
      </c>
      <c r="AI164" s="133" t="s">
        <v>416</v>
      </c>
      <c r="AJ164" s="147" t="s">
        <v>603</v>
      </c>
      <c r="AK164" s="86"/>
      <c r="AL164" s="86"/>
      <c r="AM164" s="86"/>
      <c r="AN164" s="86"/>
      <c r="AO164" s="147" t="s">
        <v>279</v>
      </c>
      <c r="AP164" s="147" t="s">
        <v>275</v>
      </c>
      <c r="AQ164" s="147" t="s">
        <v>737</v>
      </c>
      <c r="AR164" s="147" t="s">
        <v>738</v>
      </c>
      <c r="AS164" s="86"/>
      <c r="AT164" s="197">
        <f t="shared" si="34"/>
        <v>112356</v>
      </c>
      <c r="AU164" s="199">
        <f t="shared" si="35"/>
        <v>119098</v>
      </c>
      <c r="AV164" s="86"/>
      <c r="AW164" s="199"/>
      <c r="AX164" s="165">
        <v>45292</v>
      </c>
      <c r="AY164" s="165" t="s">
        <v>739</v>
      </c>
      <c r="AZ164" s="200">
        <v>112356</v>
      </c>
      <c r="BA164" s="197"/>
      <c r="BB164" s="200">
        <v>119098</v>
      </c>
      <c r="BC164" s="166" t="s">
        <v>489</v>
      </c>
      <c r="BD164" s="214"/>
      <c r="BE164" s="214"/>
      <c r="BF164" s="86"/>
      <c r="BG164" s="199"/>
      <c r="BH164" s="240">
        <v>2024</v>
      </c>
      <c r="BI164" s="165"/>
      <c r="BJ164" s="165"/>
      <c r="BK164" s="240">
        <v>2024</v>
      </c>
      <c r="BL164" s="241">
        <f t="shared" si="30"/>
        <v>119098</v>
      </c>
      <c r="BM164" s="86"/>
      <c r="BN164" s="131">
        <f t="shared" si="31"/>
        <v>0</v>
      </c>
      <c r="BO164" s="86"/>
      <c r="BP164" s="86"/>
      <c r="BQ164" s="112"/>
      <c r="BR164" s="86"/>
      <c r="BS164" s="86"/>
    </row>
    <row r="165" s="8" customFormat="1" ht="25.5" hidden="1" spans="1:71">
      <c r="A165" s="86" t="s">
        <v>403</v>
      </c>
      <c r="B165" s="87" t="s">
        <v>404</v>
      </c>
      <c r="C165" s="88">
        <v>45292</v>
      </c>
      <c r="D165" s="90" t="s">
        <v>788</v>
      </c>
      <c r="E165" s="90" t="s">
        <v>789</v>
      </c>
      <c r="F165" s="90" t="s">
        <v>450</v>
      </c>
      <c r="G165" s="90" t="s">
        <v>788</v>
      </c>
      <c r="H165" s="90" t="s">
        <v>789</v>
      </c>
      <c r="I165" s="90" t="s">
        <v>450</v>
      </c>
      <c r="J165" s="102" t="s">
        <v>408</v>
      </c>
      <c r="K165" s="102" t="s">
        <v>579</v>
      </c>
      <c r="L165" s="102"/>
      <c r="M165" s="102"/>
      <c r="N165" s="102"/>
      <c r="O165" s="90" t="s">
        <v>545</v>
      </c>
      <c r="P165" s="104">
        <v>300</v>
      </c>
      <c r="Q165" s="90" t="s">
        <v>675</v>
      </c>
      <c r="R165" s="86"/>
      <c r="S165" s="86"/>
      <c r="T165" s="86"/>
      <c r="U165" s="90" t="s">
        <v>415</v>
      </c>
      <c r="V165" s="87" t="s">
        <v>710</v>
      </c>
      <c r="W165" s="86"/>
      <c r="X165" s="86"/>
      <c r="Y165" s="86"/>
      <c r="Z165" s="205"/>
      <c r="AA165" s="112" t="s">
        <v>773</v>
      </c>
      <c r="AB165" s="112" t="s">
        <v>774</v>
      </c>
      <c r="AC165" s="86"/>
      <c r="AD165" s="147" t="s">
        <v>293</v>
      </c>
      <c r="AE165" s="87" t="s">
        <v>186</v>
      </c>
      <c r="AF165" s="87" t="s">
        <v>224</v>
      </c>
      <c r="AG165" s="86"/>
      <c r="AH165" s="147" t="s">
        <v>1039</v>
      </c>
      <c r="AI165" s="133" t="s">
        <v>416</v>
      </c>
      <c r="AJ165" s="87" t="s">
        <v>747</v>
      </c>
      <c r="AK165" s="86"/>
      <c r="AL165" s="86"/>
      <c r="AM165" s="86"/>
      <c r="AN165" s="86"/>
      <c r="AO165" s="147" t="s">
        <v>279</v>
      </c>
      <c r="AP165" s="147" t="s">
        <v>275</v>
      </c>
      <c r="AQ165" s="147" t="s">
        <v>737</v>
      </c>
      <c r="AR165" s="147" t="s">
        <v>738</v>
      </c>
      <c r="AS165" s="86"/>
      <c r="AT165" s="197">
        <f t="shared" si="34"/>
        <v>79245</v>
      </c>
      <c r="AU165" s="199">
        <f t="shared" si="35"/>
        <v>84000</v>
      </c>
      <c r="AV165" s="86"/>
      <c r="AW165" s="199"/>
      <c r="AX165" s="165">
        <v>45292</v>
      </c>
      <c r="AY165" s="165" t="s">
        <v>739</v>
      </c>
      <c r="AZ165" s="200">
        <v>79245</v>
      </c>
      <c r="BA165" s="197"/>
      <c r="BB165" s="200">
        <v>84000</v>
      </c>
      <c r="BC165" s="166" t="s">
        <v>489</v>
      </c>
      <c r="BD165" s="214"/>
      <c r="BE165" s="214"/>
      <c r="BF165" s="86"/>
      <c r="BG165" s="199"/>
      <c r="BH165" s="240">
        <v>2024</v>
      </c>
      <c r="BI165" s="165"/>
      <c r="BJ165" s="165"/>
      <c r="BK165" s="240">
        <v>2024</v>
      </c>
      <c r="BL165" s="218">
        <f t="shared" si="30"/>
        <v>84000</v>
      </c>
      <c r="BM165" s="86"/>
      <c r="BN165" s="131">
        <f t="shared" si="31"/>
        <v>0</v>
      </c>
      <c r="BO165" s="86"/>
      <c r="BP165" s="86"/>
      <c r="BQ165" s="112"/>
      <c r="BR165" s="86"/>
      <c r="BS165" s="86"/>
    </row>
    <row r="166" s="8" customFormat="1" ht="38.25" hidden="1" spans="1:71">
      <c r="A166" s="86" t="s">
        <v>403</v>
      </c>
      <c r="B166" s="87" t="s">
        <v>429</v>
      </c>
      <c r="C166" s="88">
        <v>45093</v>
      </c>
      <c r="D166" s="90" t="s">
        <v>86</v>
      </c>
      <c r="E166" s="90" t="s">
        <v>86</v>
      </c>
      <c r="F166" s="90" t="s">
        <v>431</v>
      </c>
      <c r="G166" s="90" t="s">
        <v>86</v>
      </c>
      <c r="H166" s="90" t="s">
        <v>86</v>
      </c>
      <c r="I166" s="90" t="s">
        <v>434</v>
      </c>
      <c r="J166" s="102" t="s">
        <v>408</v>
      </c>
      <c r="K166" s="102" t="s">
        <v>579</v>
      </c>
      <c r="L166" s="102"/>
      <c r="M166" s="102"/>
      <c r="N166" s="102"/>
      <c r="O166" s="90" t="s">
        <v>545</v>
      </c>
      <c r="P166" s="228">
        <v>0</v>
      </c>
      <c r="Q166" s="90"/>
      <c r="R166" s="86"/>
      <c r="S166" s="86"/>
      <c r="T166" s="86"/>
      <c r="U166" s="90" t="s">
        <v>141</v>
      </c>
      <c r="V166" s="87" t="s">
        <v>1041</v>
      </c>
      <c r="W166" s="90" t="s">
        <v>86</v>
      </c>
      <c r="X166" s="86" t="s">
        <v>1042</v>
      </c>
      <c r="Y166" s="86" t="s">
        <v>473</v>
      </c>
      <c r="Z166" s="86" t="s">
        <v>1043</v>
      </c>
      <c r="AA166" s="86"/>
      <c r="AB166" s="86"/>
      <c r="AC166" s="86"/>
      <c r="AD166" s="90" t="s">
        <v>163</v>
      </c>
      <c r="AE166" s="87" t="s">
        <v>186</v>
      </c>
      <c r="AF166" s="87" t="s">
        <v>224</v>
      </c>
      <c r="AG166" s="86"/>
      <c r="AH166" s="87" t="s">
        <v>1044</v>
      </c>
      <c r="AI166" s="133" t="s">
        <v>416</v>
      </c>
      <c r="AJ166" s="147" t="s">
        <v>603</v>
      </c>
      <c r="AK166" s="86"/>
      <c r="AL166" s="86"/>
      <c r="AM166" s="86"/>
      <c r="AN166" s="86"/>
      <c r="AO166" s="147" t="s">
        <v>279</v>
      </c>
      <c r="AP166" s="147" t="s">
        <v>275</v>
      </c>
      <c r="AQ166" s="147" t="s">
        <v>737</v>
      </c>
      <c r="AR166" s="147" t="s">
        <v>738</v>
      </c>
      <c r="AS166" s="86"/>
      <c r="AT166" s="197">
        <f t="shared" si="34"/>
        <v>47212</v>
      </c>
      <c r="AU166" s="199">
        <f t="shared" si="35"/>
        <v>50044</v>
      </c>
      <c r="AV166" s="86"/>
      <c r="AW166" s="199"/>
      <c r="AX166" s="165">
        <v>45292</v>
      </c>
      <c r="AY166" s="165" t="s">
        <v>739</v>
      </c>
      <c r="AZ166" s="200">
        <v>47212</v>
      </c>
      <c r="BA166" s="197"/>
      <c r="BB166" s="200">
        <v>50044</v>
      </c>
      <c r="BC166" s="166" t="s">
        <v>489</v>
      </c>
      <c r="BD166" s="214"/>
      <c r="BE166" s="214"/>
      <c r="BF166" s="86"/>
      <c r="BG166" s="199"/>
      <c r="BH166" s="240">
        <v>2024</v>
      </c>
      <c r="BI166" s="165"/>
      <c r="BJ166" s="165"/>
      <c r="BK166" s="240">
        <v>2024</v>
      </c>
      <c r="BL166" s="218">
        <f t="shared" si="30"/>
        <v>50044</v>
      </c>
      <c r="BM166" s="86"/>
      <c r="BN166" s="131">
        <f t="shared" si="31"/>
        <v>0</v>
      </c>
      <c r="BO166" s="86"/>
      <c r="BP166" s="86"/>
      <c r="BQ166" s="112"/>
      <c r="BR166" s="86"/>
      <c r="BS166" s="86"/>
    </row>
    <row r="167" s="8" customFormat="1" ht="25.5" hidden="1" spans="1:71">
      <c r="A167" s="86" t="s">
        <v>403</v>
      </c>
      <c r="B167" s="87" t="s">
        <v>429</v>
      </c>
      <c r="C167" s="88">
        <v>45292</v>
      </c>
      <c r="D167" s="90" t="s">
        <v>1045</v>
      </c>
      <c r="E167" s="90" t="s">
        <v>1045</v>
      </c>
      <c r="F167" s="90" t="s">
        <v>431</v>
      </c>
      <c r="G167" s="90" t="s">
        <v>1045</v>
      </c>
      <c r="H167" s="90" t="s">
        <v>1045</v>
      </c>
      <c r="I167" s="90" t="s">
        <v>434</v>
      </c>
      <c r="J167" s="102" t="s">
        <v>408</v>
      </c>
      <c r="K167" s="102" t="s">
        <v>579</v>
      </c>
      <c r="L167" s="102"/>
      <c r="M167" s="102"/>
      <c r="N167" s="102"/>
      <c r="O167" s="90" t="s">
        <v>545</v>
      </c>
      <c r="P167" s="228">
        <v>0</v>
      </c>
      <c r="Q167" s="90"/>
      <c r="R167" s="86"/>
      <c r="S167" s="86"/>
      <c r="T167" s="86"/>
      <c r="U167" s="90" t="s">
        <v>798</v>
      </c>
      <c r="V167" s="87" t="s">
        <v>710</v>
      </c>
      <c r="W167" s="86"/>
      <c r="X167" s="86"/>
      <c r="Y167" s="86"/>
      <c r="Z167" s="205"/>
      <c r="AA167" s="86"/>
      <c r="AB167" s="233"/>
      <c r="AC167" s="86"/>
      <c r="AD167" s="90" t="s">
        <v>163</v>
      </c>
      <c r="AE167" s="87" t="s">
        <v>186</v>
      </c>
      <c r="AF167" s="87" t="s">
        <v>224</v>
      </c>
      <c r="AG167" s="86"/>
      <c r="AH167" s="87" t="s">
        <v>1046</v>
      </c>
      <c r="AI167" s="133" t="s">
        <v>416</v>
      </c>
      <c r="AJ167" s="147" t="s">
        <v>603</v>
      </c>
      <c r="AK167" s="86"/>
      <c r="AL167" s="86"/>
      <c r="AM167" s="86"/>
      <c r="AN167" s="86"/>
      <c r="AO167" s="147" t="s">
        <v>279</v>
      </c>
      <c r="AP167" s="147" t="s">
        <v>275</v>
      </c>
      <c r="AQ167" s="147" t="s">
        <v>737</v>
      </c>
      <c r="AR167" s="147" t="s">
        <v>738</v>
      </c>
      <c r="AS167" s="86"/>
      <c r="AT167" s="197">
        <f t="shared" si="34"/>
        <v>6547.16</v>
      </c>
      <c r="AU167" s="199">
        <f t="shared" si="35"/>
        <v>6939</v>
      </c>
      <c r="AV167" s="86"/>
      <c r="AW167" s="199"/>
      <c r="AX167" s="165">
        <v>45292</v>
      </c>
      <c r="AY167" s="165" t="s">
        <v>739</v>
      </c>
      <c r="AZ167" s="200">
        <v>6547.16</v>
      </c>
      <c r="BA167" s="197"/>
      <c r="BB167" s="200">
        <v>6939</v>
      </c>
      <c r="BC167" s="166" t="s">
        <v>489</v>
      </c>
      <c r="BD167" s="214"/>
      <c r="BE167" s="214"/>
      <c r="BF167" s="86"/>
      <c r="BG167" s="199"/>
      <c r="BH167" s="240">
        <v>2024</v>
      </c>
      <c r="BI167" s="165"/>
      <c r="BJ167" s="165"/>
      <c r="BK167" s="240">
        <v>2024</v>
      </c>
      <c r="BL167" s="241">
        <f t="shared" si="30"/>
        <v>6939</v>
      </c>
      <c r="BM167" s="86"/>
      <c r="BN167" s="131">
        <f t="shared" si="31"/>
        <v>0</v>
      </c>
      <c r="BO167" s="86"/>
      <c r="BP167" s="86"/>
      <c r="BQ167" s="112"/>
      <c r="BR167" s="86"/>
      <c r="BS167" s="86"/>
    </row>
    <row r="168" s="8" customFormat="1" ht="38.25" hidden="1" spans="1:71">
      <c r="A168" s="86" t="s">
        <v>403</v>
      </c>
      <c r="B168" s="87" t="s">
        <v>1047</v>
      </c>
      <c r="C168" s="88">
        <v>45292</v>
      </c>
      <c r="D168" s="90" t="s">
        <v>1048</v>
      </c>
      <c r="E168" s="86" t="s">
        <v>1049</v>
      </c>
      <c r="F168" s="90" t="s">
        <v>450</v>
      </c>
      <c r="G168" s="90" t="s">
        <v>1048</v>
      </c>
      <c r="H168" s="86" t="s">
        <v>1049</v>
      </c>
      <c r="I168" s="90" t="s">
        <v>450</v>
      </c>
      <c r="J168" s="102" t="s">
        <v>408</v>
      </c>
      <c r="K168" s="102" t="s">
        <v>579</v>
      </c>
      <c r="L168" s="102"/>
      <c r="M168" s="102"/>
      <c r="N168" s="102"/>
      <c r="O168" s="90" t="s">
        <v>545</v>
      </c>
      <c r="P168" s="104">
        <v>30</v>
      </c>
      <c r="Q168" s="90" t="s">
        <v>675</v>
      </c>
      <c r="R168" s="86"/>
      <c r="S168" s="86"/>
      <c r="T168" s="86"/>
      <c r="U168" s="90" t="s">
        <v>798</v>
      </c>
      <c r="V168" s="87" t="s">
        <v>710</v>
      </c>
      <c r="W168" s="86"/>
      <c r="X168" s="86"/>
      <c r="Y168" s="86"/>
      <c r="Z168" s="205"/>
      <c r="AA168" s="86" t="s">
        <v>417</v>
      </c>
      <c r="AB168" s="233" t="s">
        <v>1015</v>
      </c>
      <c r="AC168" s="86"/>
      <c r="AD168" s="90" t="s">
        <v>163</v>
      </c>
      <c r="AE168" s="87" t="s">
        <v>186</v>
      </c>
      <c r="AF168" s="87" t="s">
        <v>224</v>
      </c>
      <c r="AG168" s="86" t="s">
        <v>735</v>
      </c>
      <c r="AH168" s="87" t="s">
        <v>1050</v>
      </c>
      <c r="AI168" s="133" t="s">
        <v>416</v>
      </c>
      <c r="AJ168" s="147" t="s">
        <v>603</v>
      </c>
      <c r="AK168" s="86"/>
      <c r="AL168" s="86"/>
      <c r="AM168" s="86"/>
      <c r="AN168" s="86"/>
      <c r="AO168" s="147" t="s">
        <v>279</v>
      </c>
      <c r="AP168" s="147" t="s">
        <v>275</v>
      </c>
      <c r="AQ168" s="147" t="s">
        <v>737</v>
      </c>
      <c r="AR168" s="147" t="s">
        <v>738</v>
      </c>
      <c r="AS168" s="86"/>
      <c r="AT168" s="197">
        <f t="shared" si="34"/>
        <v>33440.85</v>
      </c>
      <c r="AU168" s="199">
        <f t="shared" si="35"/>
        <v>35447.3</v>
      </c>
      <c r="AV168" s="86"/>
      <c r="AW168" s="199"/>
      <c r="AX168" s="165">
        <v>45292</v>
      </c>
      <c r="AY168" s="165" t="s">
        <v>739</v>
      </c>
      <c r="AZ168" s="200">
        <v>33440.85</v>
      </c>
      <c r="BA168" s="197"/>
      <c r="BB168" s="200">
        <v>35447.3</v>
      </c>
      <c r="BC168" s="166" t="s">
        <v>489</v>
      </c>
      <c r="BD168" s="214"/>
      <c r="BE168" s="214"/>
      <c r="BF168" s="86"/>
      <c r="BG168" s="199"/>
      <c r="BH168" s="240">
        <v>2024</v>
      </c>
      <c r="BI168" s="165"/>
      <c r="BJ168" s="165"/>
      <c r="BK168" s="240">
        <v>2024</v>
      </c>
      <c r="BL168" s="241">
        <f t="shared" si="30"/>
        <v>35447.3</v>
      </c>
      <c r="BM168" s="86"/>
      <c r="BN168" s="131">
        <f t="shared" si="31"/>
        <v>0</v>
      </c>
      <c r="BO168" s="86"/>
      <c r="BP168" s="86"/>
      <c r="BQ168" s="112"/>
      <c r="BR168" s="86"/>
      <c r="BS168" s="86"/>
    </row>
    <row r="169" s="8" customFormat="1" ht="25.5" hidden="1" spans="1:71">
      <c r="A169" s="86" t="s">
        <v>403</v>
      </c>
      <c r="B169" s="87" t="s">
        <v>404</v>
      </c>
      <c r="C169" s="88">
        <v>45292</v>
      </c>
      <c r="D169" s="90" t="s">
        <v>1051</v>
      </c>
      <c r="E169" s="86"/>
      <c r="F169" s="90" t="s">
        <v>450</v>
      </c>
      <c r="G169" s="90" t="s">
        <v>1051</v>
      </c>
      <c r="H169" s="86"/>
      <c r="I169" s="90" t="s">
        <v>450</v>
      </c>
      <c r="J169" s="102" t="s">
        <v>408</v>
      </c>
      <c r="K169" s="102" t="s">
        <v>579</v>
      </c>
      <c r="L169" s="102"/>
      <c r="M169" s="102"/>
      <c r="N169" s="102"/>
      <c r="O169" s="90" t="s">
        <v>545</v>
      </c>
      <c r="P169" s="104">
        <v>900</v>
      </c>
      <c r="Q169" s="90" t="s">
        <v>546</v>
      </c>
      <c r="R169" s="86"/>
      <c r="S169" s="86"/>
      <c r="T169" s="86"/>
      <c r="U169" s="90" t="s">
        <v>415</v>
      </c>
      <c r="V169" s="87" t="s">
        <v>710</v>
      </c>
      <c r="W169" s="86"/>
      <c r="X169" s="86"/>
      <c r="Y169" s="86"/>
      <c r="Z169" s="205"/>
      <c r="AA169" s="86" t="s">
        <v>1052</v>
      </c>
      <c r="AB169" s="86" t="s">
        <v>1053</v>
      </c>
      <c r="AC169" s="86"/>
      <c r="AD169" s="90" t="s">
        <v>163</v>
      </c>
      <c r="AE169" s="87" t="s">
        <v>186</v>
      </c>
      <c r="AF169" s="87" t="s">
        <v>224</v>
      </c>
      <c r="AG169" s="86" t="s">
        <v>735</v>
      </c>
      <c r="AH169" s="87" t="s">
        <v>1054</v>
      </c>
      <c r="AI169" s="133" t="s">
        <v>416</v>
      </c>
      <c r="AJ169" s="147" t="s">
        <v>603</v>
      </c>
      <c r="AK169" s="86"/>
      <c r="AL169" s="86"/>
      <c r="AM169" s="86"/>
      <c r="AN169" s="86"/>
      <c r="AO169" s="147" t="s">
        <v>279</v>
      </c>
      <c r="AP169" s="147" t="s">
        <v>275</v>
      </c>
      <c r="AQ169" s="147" t="s">
        <v>737</v>
      </c>
      <c r="AR169" s="147" t="s">
        <v>738</v>
      </c>
      <c r="AS169" s="86"/>
      <c r="AT169" s="197">
        <f t="shared" si="34"/>
        <v>3773.58</v>
      </c>
      <c r="AU169" s="199">
        <f t="shared" si="35"/>
        <v>4000</v>
      </c>
      <c r="AV169" s="86"/>
      <c r="AW169" s="199"/>
      <c r="AX169" s="165">
        <v>45292</v>
      </c>
      <c r="AY169" s="165" t="s">
        <v>739</v>
      </c>
      <c r="AZ169" s="200">
        <v>3773.58</v>
      </c>
      <c r="BA169" s="197"/>
      <c r="BB169" s="200">
        <v>4000</v>
      </c>
      <c r="BC169" s="166" t="s">
        <v>489</v>
      </c>
      <c r="BD169" s="214"/>
      <c r="BE169" s="214"/>
      <c r="BF169" s="86"/>
      <c r="BG169" s="199"/>
      <c r="BH169" s="240">
        <v>2024</v>
      </c>
      <c r="BI169" s="165"/>
      <c r="BJ169" s="165"/>
      <c r="BK169" s="240">
        <v>2024</v>
      </c>
      <c r="BL169" s="218">
        <f t="shared" si="30"/>
        <v>4000</v>
      </c>
      <c r="BM169" s="86"/>
      <c r="BN169" s="131">
        <f t="shared" si="31"/>
        <v>0</v>
      </c>
      <c r="BO169" s="86"/>
      <c r="BP169" s="86"/>
      <c r="BQ169" s="112"/>
      <c r="BR169" s="86"/>
      <c r="BS169" s="86"/>
    </row>
    <row r="170" s="8" customFormat="1" ht="25.5" hidden="1" spans="1:71">
      <c r="A170" s="91" t="s">
        <v>480</v>
      </c>
      <c r="B170" s="87" t="s">
        <v>404</v>
      </c>
      <c r="C170" s="88">
        <v>45292</v>
      </c>
      <c r="D170" s="89" t="s">
        <v>1055</v>
      </c>
      <c r="E170" s="86"/>
      <c r="F170" s="90" t="s">
        <v>450</v>
      </c>
      <c r="G170" s="90" t="s">
        <v>1056</v>
      </c>
      <c r="H170" s="86"/>
      <c r="I170" s="90" t="s">
        <v>450</v>
      </c>
      <c r="J170" s="102" t="s">
        <v>408</v>
      </c>
      <c r="K170" s="102" t="s">
        <v>579</v>
      </c>
      <c r="L170" s="102"/>
      <c r="M170" s="102"/>
      <c r="N170" s="102"/>
      <c r="O170" s="90" t="s">
        <v>545</v>
      </c>
      <c r="P170" s="104">
        <v>300</v>
      </c>
      <c r="Q170" s="90" t="s">
        <v>675</v>
      </c>
      <c r="R170" s="86"/>
      <c r="S170" s="86"/>
      <c r="T170" s="86"/>
      <c r="U170" s="90" t="s">
        <v>1057</v>
      </c>
      <c r="V170" s="87" t="s">
        <v>471</v>
      </c>
      <c r="W170" s="86"/>
      <c r="X170" s="86"/>
      <c r="Y170" s="86"/>
      <c r="Z170" s="205"/>
      <c r="AA170" s="86" t="s">
        <v>1052</v>
      </c>
      <c r="AB170" s="86" t="s">
        <v>1058</v>
      </c>
      <c r="AC170" s="86"/>
      <c r="AD170" s="90" t="s">
        <v>163</v>
      </c>
      <c r="AE170" s="87" t="s">
        <v>186</v>
      </c>
      <c r="AF170" s="87" t="s">
        <v>212</v>
      </c>
      <c r="AG170" s="86"/>
      <c r="AH170" s="87" t="s">
        <v>1059</v>
      </c>
      <c r="AI170" s="133" t="s">
        <v>416</v>
      </c>
      <c r="AJ170" s="87" t="s">
        <v>1060</v>
      </c>
      <c r="AK170" s="86"/>
      <c r="AL170" s="86"/>
      <c r="AM170" s="86"/>
      <c r="AN170" s="86"/>
      <c r="AO170" s="147" t="s">
        <v>279</v>
      </c>
      <c r="AP170" s="147" t="s">
        <v>275</v>
      </c>
      <c r="AQ170" s="147" t="s">
        <v>737</v>
      </c>
      <c r="AR170" s="147" t="s">
        <v>737</v>
      </c>
      <c r="AS170" s="86"/>
      <c r="AT170" s="197">
        <f t="shared" si="34"/>
        <v>42452.83</v>
      </c>
      <c r="AU170" s="199">
        <f t="shared" si="35"/>
        <v>45000</v>
      </c>
      <c r="AV170" s="86"/>
      <c r="AW170" s="199"/>
      <c r="AX170" s="165">
        <v>44927</v>
      </c>
      <c r="AY170" s="165" t="s">
        <v>739</v>
      </c>
      <c r="AZ170" s="200">
        <v>42452.83</v>
      </c>
      <c r="BA170" s="197"/>
      <c r="BB170" s="200">
        <v>45000</v>
      </c>
      <c r="BC170" s="166" t="s">
        <v>489</v>
      </c>
      <c r="BD170" s="214"/>
      <c r="BE170" s="214"/>
      <c r="BF170" s="86"/>
      <c r="BG170" s="199"/>
      <c r="BH170" s="240">
        <v>2024</v>
      </c>
      <c r="BI170" s="165"/>
      <c r="BJ170" s="165"/>
      <c r="BK170" s="240">
        <v>2024</v>
      </c>
      <c r="BL170" s="218">
        <f t="shared" si="30"/>
        <v>45000</v>
      </c>
      <c r="BM170" s="86"/>
      <c r="BN170" s="131">
        <f t="shared" si="31"/>
        <v>0</v>
      </c>
      <c r="BO170" s="86"/>
      <c r="BP170" s="86"/>
      <c r="BQ170" s="112"/>
      <c r="BR170" s="86"/>
      <c r="BS170" s="86"/>
    </row>
    <row r="171" s="8" customFormat="1" ht="38.25" hidden="1" spans="1:71">
      <c r="A171" s="86" t="s">
        <v>403</v>
      </c>
      <c r="B171" s="90" t="s">
        <v>671</v>
      </c>
      <c r="C171" s="88">
        <v>45293</v>
      </c>
      <c r="D171" s="90" t="s">
        <v>448</v>
      </c>
      <c r="E171" s="147" t="s">
        <v>449</v>
      </c>
      <c r="F171" s="90" t="s">
        <v>450</v>
      </c>
      <c r="G171" s="90" t="s">
        <v>448</v>
      </c>
      <c r="H171" s="147" t="s">
        <v>449</v>
      </c>
      <c r="I171" s="90" t="s">
        <v>450</v>
      </c>
      <c r="J171" s="102" t="s">
        <v>408</v>
      </c>
      <c r="K171" s="103" t="s">
        <v>409</v>
      </c>
      <c r="L171" s="103"/>
      <c r="M171" s="103"/>
      <c r="N171" s="103"/>
      <c r="O171" s="90" t="s">
        <v>410</v>
      </c>
      <c r="P171" s="104">
        <v>5422</v>
      </c>
      <c r="Q171" s="90" t="s">
        <v>451</v>
      </c>
      <c r="R171" s="90" t="s">
        <v>452</v>
      </c>
      <c r="S171" s="90" t="s">
        <v>413</v>
      </c>
      <c r="T171" s="111" t="s">
        <v>453</v>
      </c>
      <c r="U171" s="90" t="s">
        <v>141</v>
      </c>
      <c r="V171" s="90" t="s">
        <v>454</v>
      </c>
      <c r="W171" s="90" t="s">
        <v>82</v>
      </c>
      <c r="X171" s="90" t="s">
        <v>455</v>
      </c>
      <c r="Y171" s="90" t="s">
        <v>456</v>
      </c>
      <c r="Z171" s="111" t="s">
        <v>457</v>
      </c>
      <c r="AA171" s="86"/>
      <c r="AB171" s="133"/>
      <c r="AC171" s="133"/>
      <c r="AD171" s="90" t="s">
        <v>163</v>
      </c>
      <c r="AE171" s="90" t="s">
        <v>164</v>
      </c>
      <c r="AF171" s="90" t="s">
        <v>165</v>
      </c>
      <c r="AG171" s="131" t="s">
        <v>198</v>
      </c>
      <c r="AH171" s="90" t="s">
        <v>1061</v>
      </c>
      <c r="AI171" s="133" t="s">
        <v>416</v>
      </c>
      <c r="AJ171" s="90" t="s">
        <v>420</v>
      </c>
      <c r="AK171" s="133"/>
      <c r="AL171" s="133"/>
      <c r="AM171" s="133"/>
      <c r="AN171" s="133"/>
      <c r="AO171" s="147" t="s">
        <v>167</v>
      </c>
      <c r="AP171" s="147" t="s">
        <v>168</v>
      </c>
      <c r="AQ171" s="147" t="s">
        <v>1062</v>
      </c>
      <c r="AR171" s="147" t="s">
        <v>1063</v>
      </c>
      <c r="AS171" s="90" t="s">
        <v>459</v>
      </c>
      <c r="AT171" s="104">
        <v>60407.5471698113</v>
      </c>
      <c r="AU171" s="104">
        <v>64032</v>
      </c>
      <c r="AV171" s="131"/>
      <c r="AW171" s="104"/>
      <c r="AX171" s="165">
        <v>45300</v>
      </c>
      <c r="AY171" s="165"/>
      <c r="AZ171" s="200">
        <v>60407.5471698113</v>
      </c>
      <c r="BA171" s="200"/>
      <c r="BB171" s="200">
        <v>64032</v>
      </c>
      <c r="BC171" s="220" t="s">
        <v>579</v>
      </c>
      <c r="BD171" s="131"/>
      <c r="BE171" s="131"/>
      <c r="BF171" s="131"/>
      <c r="BG171" s="104"/>
      <c r="BH171" s="184">
        <v>2024</v>
      </c>
      <c r="BI171" s="185">
        <v>45323</v>
      </c>
      <c r="BJ171" s="185">
        <v>45355</v>
      </c>
      <c r="BK171" s="184">
        <v>2024</v>
      </c>
      <c r="BL171" s="104">
        <f t="shared" si="30"/>
        <v>64032</v>
      </c>
      <c r="BM171" s="131" t="s">
        <v>1064</v>
      </c>
      <c r="BN171" s="131">
        <f t="shared" si="31"/>
        <v>0</v>
      </c>
      <c r="BO171" s="90"/>
      <c r="BP171" s="90"/>
      <c r="BQ171" s="147" t="s">
        <v>428</v>
      </c>
      <c r="BR171" s="86"/>
      <c r="BS171" s="86"/>
    </row>
    <row r="172" s="8" customFormat="1" ht="61.5" hidden="1" customHeight="1" spans="1:71">
      <c r="A172" s="86" t="s">
        <v>403</v>
      </c>
      <c r="B172" s="90" t="s">
        <v>671</v>
      </c>
      <c r="C172" s="88">
        <v>45293</v>
      </c>
      <c r="D172" s="90" t="s">
        <v>448</v>
      </c>
      <c r="E172" s="90" t="s">
        <v>449</v>
      </c>
      <c r="F172" s="90" t="s">
        <v>450</v>
      </c>
      <c r="G172" s="90" t="s">
        <v>448</v>
      </c>
      <c r="H172" s="90" t="s">
        <v>449</v>
      </c>
      <c r="I172" s="90" t="s">
        <v>450</v>
      </c>
      <c r="J172" s="102" t="s">
        <v>408</v>
      </c>
      <c r="K172" s="103" t="s">
        <v>409</v>
      </c>
      <c r="L172" s="103"/>
      <c r="M172" s="103"/>
      <c r="N172" s="103"/>
      <c r="O172" s="90" t="s">
        <v>410</v>
      </c>
      <c r="P172" s="104">
        <v>5422</v>
      </c>
      <c r="Q172" s="90" t="s">
        <v>451</v>
      </c>
      <c r="R172" s="90" t="s">
        <v>452</v>
      </c>
      <c r="S172" s="90" t="s">
        <v>413</v>
      </c>
      <c r="T172" s="111" t="s">
        <v>453</v>
      </c>
      <c r="U172" s="90" t="s">
        <v>141</v>
      </c>
      <c r="V172" s="90" t="s">
        <v>454</v>
      </c>
      <c r="W172" s="90" t="s">
        <v>82</v>
      </c>
      <c r="X172" s="90" t="s">
        <v>455</v>
      </c>
      <c r="Y172" s="90" t="s">
        <v>456</v>
      </c>
      <c r="Z172" s="111" t="s">
        <v>457</v>
      </c>
      <c r="AA172" s="90"/>
      <c r="AB172" s="90"/>
      <c r="AC172" s="90"/>
      <c r="AD172" s="90" t="s">
        <v>163</v>
      </c>
      <c r="AE172" s="147" t="s">
        <v>583</v>
      </c>
      <c r="AF172" s="90" t="s">
        <v>176</v>
      </c>
      <c r="AG172" s="131" t="s">
        <v>460</v>
      </c>
      <c r="AH172" s="90" t="s">
        <v>1065</v>
      </c>
      <c r="AI172" s="133" t="s">
        <v>416</v>
      </c>
      <c r="AJ172" s="90" t="s">
        <v>420</v>
      </c>
      <c r="AK172" s="90"/>
      <c r="AL172" s="90"/>
      <c r="AM172" s="90"/>
      <c r="AN172" s="90"/>
      <c r="AO172" s="87" t="s">
        <v>462</v>
      </c>
      <c r="AP172" s="90" t="s">
        <v>463</v>
      </c>
      <c r="AQ172" s="87" t="s">
        <v>464</v>
      </c>
      <c r="AR172" s="90" t="s">
        <v>465</v>
      </c>
      <c r="AS172" s="90" t="s">
        <v>459</v>
      </c>
      <c r="AT172" s="104">
        <f>AU172/1.0672</f>
        <v>20000</v>
      </c>
      <c r="AU172" s="104">
        <v>21344</v>
      </c>
      <c r="AV172" s="131"/>
      <c r="AW172" s="104"/>
      <c r="AX172" s="165">
        <v>45300</v>
      </c>
      <c r="AY172" s="165"/>
      <c r="AZ172" s="104">
        <f>AT172</f>
        <v>20000</v>
      </c>
      <c r="BA172" s="104"/>
      <c r="BB172" s="104">
        <f>AU172</f>
        <v>21344</v>
      </c>
      <c r="BC172" s="131" t="s">
        <v>409</v>
      </c>
      <c r="BD172" s="131"/>
      <c r="BE172" s="131"/>
      <c r="BF172" s="131"/>
      <c r="BG172" s="104"/>
      <c r="BH172" s="184">
        <v>2024</v>
      </c>
      <c r="BI172" s="185"/>
      <c r="BJ172" s="185"/>
      <c r="BK172" s="184">
        <v>2024</v>
      </c>
      <c r="BL172" s="104">
        <f t="shared" si="30"/>
        <v>21344</v>
      </c>
      <c r="BM172" s="131" t="s">
        <v>427</v>
      </c>
      <c r="BN172" s="131">
        <f t="shared" si="31"/>
        <v>0</v>
      </c>
      <c r="BO172" s="90"/>
      <c r="BP172" s="90"/>
      <c r="BQ172" s="147" t="s">
        <v>428</v>
      </c>
      <c r="BR172" s="86"/>
      <c r="BS172" s="86"/>
    </row>
    <row r="173" s="8" customFormat="1" ht="25.5" hidden="1" spans="1:71">
      <c r="A173" s="86" t="s">
        <v>403</v>
      </c>
      <c r="B173" s="90" t="s">
        <v>404</v>
      </c>
      <c r="C173" s="88">
        <v>45320</v>
      </c>
      <c r="D173" s="90" t="s">
        <v>543</v>
      </c>
      <c r="E173" s="147" t="s">
        <v>544</v>
      </c>
      <c r="F173" s="90" t="s">
        <v>450</v>
      </c>
      <c r="G173" s="90" t="s">
        <v>543</v>
      </c>
      <c r="H173" s="147" t="s">
        <v>544</v>
      </c>
      <c r="I173" s="90" t="s">
        <v>450</v>
      </c>
      <c r="J173" s="102" t="s">
        <v>408</v>
      </c>
      <c r="K173" s="103" t="s">
        <v>409</v>
      </c>
      <c r="L173" s="103"/>
      <c r="M173" s="103"/>
      <c r="N173" s="103"/>
      <c r="O173" s="90" t="s">
        <v>545</v>
      </c>
      <c r="P173" s="104">
        <v>600</v>
      </c>
      <c r="Q173" s="90" t="s">
        <v>546</v>
      </c>
      <c r="R173" s="90" t="s">
        <v>1066</v>
      </c>
      <c r="S173" s="90"/>
      <c r="T173" s="90"/>
      <c r="U173" s="90" t="s">
        <v>415</v>
      </c>
      <c r="V173" s="90" t="s">
        <v>416</v>
      </c>
      <c r="W173" s="90"/>
      <c r="X173" s="86"/>
      <c r="Y173" s="86"/>
      <c r="Z173" s="86"/>
      <c r="AA173" s="87" t="s">
        <v>417</v>
      </c>
      <c r="AB173" s="90" t="s">
        <v>549</v>
      </c>
      <c r="AC173" s="133"/>
      <c r="AD173" s="90" t="s">
        <v>163</v>
      </c>
      <c r="AE173" s="90" t="s">
        <v>164</v>
      </c>
      <c r="AF173" s="90" t="s">
        <v>165</v>
      </c>
      <c r="AG173" s="131" t="s">
        <v>198</v>
      </c>
      <c r="AH173" s="90" t="s">
        <v>1023</v>
      </c>
      <c r="AI173" s="133" t="s">
        <v>416</v>
      </c>
      <c r="AJ173" s="90" t="s">
        <v>420</v>
      </c>
      <c r="AK173" s="133"/>
      <c r="AL173" s="133"/>
      <c r="AM173" s="133"/>
      <c r="AN173" s="133"/>
      <c r="AO173" s="87" t="s">
        <v>421</v>
      </c>
      <c r="AP173" s="90" t="s">
        <v>422</v>
      </c>
      <c r="AQ173" s="90" t="s">
        <v>542</v>
      </c>
      <c r="AR173" s="90" t="s">
        <v>424</v>
      </c>
      <c r="AS173" s="90" t="s">
        <v>459</v>
      </c>
      <c r="AT173" s="104">
        <f>AU173/1.06</f>
        <v>42452.8301886792</v>
      </c>
      <c r="AU173" s="104">
        <v>45000</v>
      </c>
      <c r="AV173" s="131"/>
      <c r="AW173" s="104"/>
      <c r="AX173" s="165">
        <v>45355</v>
      </c>
      <c r="AY173" s="165"/>
      <c r="AZ173" s="200">
        <f>AT173</f>
        <v>42452.8301886792</v>
      </c>
      <c r="BA173" s="200"/>
      <c r="BB173" s="200">
        <f>AZ173*1.06</f>
        <v>45000</v>
      </c>
      <c r="BC173" s="212" t="s">
        <v>499</v>
      </c>
      <c r="BD173" s="131"/>
      <c r="BE173" s="131"/>
      <c r="BF173" s="131"/>
      <c r="BG173" s="104"/>
      <c r="BH173" s="184">
        <v>2024</v>
      </c>
      <c r="BI173" s="185">
        <v>45352</v>
      </c>
      <c r="BJ173" s="185">
        <v>45382</v>
      </c>
      <c r="BK173" s="184">
        <v>2024</v>
      </c>
      <c r="BL173" s="104">
        <v>45000</v>
      </c>
      <c r="BM173" s="131" t="s">
        <v>1067</v>
      </c>
      <c r="BN173" s="131">
        <f t="shared" si="31"/>
        <v>0</v>
      </c>
      <c r="BO173" s="90"/>
      <c r="BP173" s="90"/>
      <c r="BQ173" s="147" t="s">
        <v>428</v>
      </c>
      <c r="BR173" s="86"/>
      <c r="BS173" s="86"/>
    </row>
    <row r="174" s="8" customFormat="1" ht="38.25" hidden="1" spans="1:71">
      <c r="A174" s="193" t="s">
        <v>480</v>
      </c>
      <c r="B174" s="195" t="s">
        <v>429</v>
      </c>
      <c r="C174" s="14">
        <v>45340</v>
      </c>
      <c r="D174" s="194" t="s">
        <v>1068</v>
      </c>
      <c r="E174" s="13" t="s">
        <v>1069</v>
      </c>
      <c r="F174" s="13" t="s">
        <v>450</v>
      </c>
      <c r="G174" s="13" t="s">
        <v>1070</v>
      </c>
      <c r="H174" s="13" t="s">
        <v>1069</v>
      </c>
      <c r="I174" s="13" t="s">
        <v>450</v>
      </c>
      <c r="J174" s="21" t="s">
        <v>828</v>
      </c>
      <c r="K174" s="21" t="s">
        <v>409</v>
      </c>
      <c r="L174" s="21"/>
      <c r="M174" s="21"/>
      <c r="N174" s="21"/>
      <c r="O174" s="13" t="s">
        <v>1071</v>
      </c>
      <c r="P174" s="22">
        <v>9200</v>
      </c>
      <c r="Q174" s="13" t="s">
        <v>546</v>
      </c>
      <c r="R174" s="208"/>
      <c r="S174" s="208"/>
      <c r="T174" s="208"/>
      <c r="U174" s="13" t="s">
        <v>141</v>
      </c>
      <c r="V174" s="195" t="s">
        <v>1072</v>
      </c>
      <c r="W174" s="13" t="s">
        <v>88</v>
      </c>
      <c r="X174" s="13" t="s">
        <v>1073</v>
      </c>
      <c r="Y174" s="13"/>
      <c r="Z174" s="13" t="s">
        <v>1074</v>
      </c>
      <c r="AA174" s="13"/>
      <c r="AB174" s="13"/>
      <c r="AC174" s="13"/>
      <c r="AD174" s="13" t="s">
        <v>174</v>
      </c>
      <c r="AE174" s="195"/>
      <c r="AF174" s="195" t="s">
        <v>165</v>
      </c>
      <c r="AG174" s="28"/>
      <c r="AH174" s="15" t="s">
        <v>1075</v>
      </c>
      <c r="AI174" s="13" t="s">
        <v>416</v>
      </c>
      <c r="AJ174" s="13" t="s">
        <v>727</v>
      </c>
      <c r="AK174" s="13"/>
      <c r="AL174" s="13"/>
      <c r="AM174" s="13"/>
      <c r="AN174" s="13"/>
      <c r="AO174" s="26" t="s">
        <v>680</v>
      </c>
      <c r="AP174" s="13" t="s">
        <v>422</v>
      </c>
      <c r="AQ174" s="15" t="s">
        <v>992</v>
      </c>
      <c r="AR174" s="13" t="s">
        <v>424</v>
      </c>
      <c r="AS174" s="195" t="s">
        <v>1076</v>
      </c>
      <c r="AT174" s="22">
        <v>240000</v>
      </c>
      <c r="AU174" s="22">
        <f>AT174</f>
        <v>240000</v>
      </c>
      <c r="AV174" s="28"/>
      <c r="AW174" s="22"/>
      <c r="AX174" s="236"/>
      <c r="AY174" s="21"/>
      <c r="AZ174" s="22"/>
      <c r="BA174" s="22"/>
      <c r="BB174" s="22"/>
      <c r="BC174" s="28"/>
      <c r="BD174" s="28"/>
      <c r="BE174" s="28"/>
      <c r="BF174" s="28"/>
      <c r="BG174" s="22"/>
      <c r="BH174" s="40"/>
      <c r="BI174" s="219"/>
      <c r="BJ174" s="219"/>
      <c r="BK174" s="40"/>
      <c r="BL174" s="22"/>
      <c r="BM174" s="28"/>
      <c r="BN174" s="28">
        <f t="shared" si="31"/>
        <v>0</v>
      </c>
      <c r="BO174" s="13" t="s">
        <v>190</v>
      </c>
      <c r="BP174" s="13"/>
      <c r="BQ174" s="15" t="s">
        <v>428</v>
      </c>
      <c r="BR174" s="26"/>
      <c r="BS174" s="26"/>
    </row>
    <row r="175" s="8" customFormat="1" ht="25.5" hidden="1" spans="1:71">
      <c r="A175" s="86" t="s">
        <v>403</v>
      </c>
      <c r="B175" s="90" t="s">
        <v>191</v>
      </c>
      <c r="C175" s="88">
        <v>45354</v>
      </c>
      <c r="D175" s="147" t="s">
        <v>1077</v>
      </c>
      <c r="E175" s="90" t="s">
        <v>1078</v>
      </c>
      <c r="F175" s="90" t="s">
        <v>415</v>
      </c>
      <c r="G175" s="90" t="s">
        <v>1079</v>
      </c>
      <c r="H175" s="147" t="s">
        <v>1080</v>
      </c>
      <c r="I175" s="90" t="s">
        <v>858</v>
      </c>
      <c r="J175" s="102" t="s">
        <v>408</v>
      </c>
      <c r="K175" s="103" t="s">
        <v>828</v>
      </c>
      <c r="L175" s="103"/>
      <c r="M175" s="103"/>
      <c r="N175" s="103"/>
      <c r="O175" s="90" t="s">
        <v>545</v>
      </c>
      <c r="P175" s="104">
        <v>50522.8</v>
      </c>
      <c r="Q175" s="90" t="s">
        <v>654</v>
      </c>
      <c r="R175" s="90"/>
      <c r="S175" s="90"/>
      <c r="T175" s="90"/>
      <c r="U175" s="90" t="s">
        <v>580</v>
      </c>
      <c r="V175" s="90" t="s">
        <v>581</v>
      </c>
      <c r="W175" s="90"/>
      <c r="X175" s="86"/>
      <c r="Y175" s="86"/>
      <c r="Z175" s="86"/>
      <c r="AA175" s="86" t="s">
        <v>1081</v>
      </c>
      <c r="AB175" s="133" t="s">
        <v>1082</v>
      </c>
      <c r="AC175" s="133"/>
      <c r="AD175" s="90" t="s">
        <v>938</v>
      </c>
      <c r="AE175" s="90" t="s">
        <v>757</v>
      </c>
      <c r="AF175" s="90" t="s">
        <v>765</v>
      </c>
      <c r="AG175" s="131" t="s">
        <v>533</v>
      </c>
      <c r="AH175" s="90" t="s">
        <v>1083</v>
      </c>
      <c r="AI175" s="211" t="s">
        <v>145</v>
      </c>
      <c r="AJ175" s="90" t="s">
        <v>747</v>
      </c>
      <c r="AK175" s="133"/>
      <c r="AL175" s="133"/>
      <c r="AM175" s="133"/>
      <c r="AN175" s="133"/>
      <c r="AO175" s="87" t="s">
        <v>421</v>
      </c>
      <c r="AP175" s="90" t="s">
        <v>422</v>
      </c>
      <c r="AQ175" s="90" t="s">
        <v>542</v>
      </c>
      <c r="AR175" s="90" t="s">
        <v>1063</v>
      </c>
      <c r="AS175" s="90" t="s">
        <v>1084</v>
      </c>
      <c r="AT175" s="104">
        <v>5000</v>
      </c>
      <c r="AU175" s="104">
        <f>AT175</f>
        <v>5000</v>
      </c>
      <c r="AV175" s="131"/>
      <c r="AW175" s="104"/>
      <c r="AX175" s="165">
        <v>45354</v>
      </c>
      <c r="AY175" s="165"/>
      <c r="AZ175" s="200">
        <f>AT175</f>
        <v>5000</v>
      </c>
      <c r="BA175" s="237"/>
      <c r="BB175" s="104">
        <f>AZ175</f>
        <v>5000</v>
      </c>
      <c r="BC175" s="212" t="s">
        <v>499</v>
      </c>
      <c r="BD175" s="131"/>
      <c r="BE175" s="131"/>
      <c r="BF175" s="131"/>
      <c r="BG175" s="104"/>
      <c r="BH175" s="184">
        <v>2024</v>
      </c>
      <c r="BI175" s="185">
        <v>45354</v>
      </c>
      <c r="BJ175" s="185">
        <v>45356</v>
      </c>
      <c r="BK175" s="184">
        <v>2024</v>
      </c>
      <c r="BL175" s="104">
        <v>5000</v>
      </c>
      <c r="BM175" s="131" t="s">
        <v>1084</v>
      </c>
      <c r="BN175" s="131">
        <f t="shared" si="31"/>
        <v>0</v>
      </c>
      <c r="BO175" s="90"/>
      <c r="BP175" s="90"/>
      <c r="BQ175" s="147" t="s">
        <v>428</v>
      </c>
      <c r="BR175" s="86"/>
      <c r="BS175" s="86"/>
    </row>
    <row r="176" s="8" customFormat="1" ht="25.5" hidden="1" spans="1:71">
      <c r="A176" s="26" t="s">
        <v>403</v>
      </c>
      <c r="B176" s="13" t="s">
        <v>561</v>
      </c>
      <c r="C176" s="14">
        <v>45363</v>
      </c>
      <c r="D176" s="13" t="s">
        <v>1085</v>
      </c>
      <c r="E176" s="13"/>
      <c r="F176" s="13" t="s">
        <v>450</v>
      </c>
      <c r="G176" s="13" t="s">
        <v>1086</v>
      </c>
      <c r="H176" s="15"/>
      <c r="I176" s="13" t="s">
        <v>450</v>
      </c>
      <c r="J176" s="20" t="s">
        <v>489</v>
      </c>
      <c r="K176" s="21"/>
      <c r="L176" s="21"/>
      <c r="M176" s="21"/>
      <c r="N176" s="21"/>
      <c r="O176" s="13" t="s">
        <v>505</v>
      </c>
      <c r="P176" s="22"/>
      <c r="Q176" s="13"/>
      <c r="R176" s="13"/>
      <c r="S176" s="13"/>
      <c r="T176" s="13"/>
      <c r="U176" s="13" t="s">
        <v>141</v>
      </c>
      <c r="V176" s="13" t="s">
        <v>440</v>
      </c>
      <c r="W176" s="26" t="s">
        <v>90</v>
      </c>
      <c r="X176" s="26" t="s">
        <v>722</v>
      </c>
      <c r="Y176" s="26" t="s">
        <v>456</v>
      </c>
      <c r="Z176" s="26" t="s">
        <v>1087</v>
      </c>
      <c r="AA176" s="26"/>
      <c r="AB176" s="27"/>
      <c r="AC176" s="27"/>
      <c r="AD176" s="13" t="s">
        <v>174</v>
      </c>
      <c r="AE176" s="13"/>
      <c r="AF176" s="13" t="s">
        <v>187</v>
      </c>
      <c r="AG176" s="28"/>
      <c r="AH176" s="13" t="s">
        <v>1088</v>
      </c>
      <c r="AI176" s="27"/>
      <c r="AJ176" s="13" t="s">
        <v>1089</v>
      </c>
      <c r="AK176" s="27"/>
      <c r="AL176" s="27"/>
      <c r="AM176" s="27"/>
      <c r="AN176" s="27"/>
      <c r="AO176" s="13"/>
      <c r="AP176" s="13" t="s">
        <v>422</v>
      </c>
      <c r="AQ176" s="13" t="s">
        <v>542</v>
      </c>
      <c r="AR176" s="13" t="s">
        <v>424</v>
      </c>
      <c r="AS176" s="13" t="s">
        <v>1090</v>
      </c>
      <c r="AT176" s="22">
        <v>143200</v>
      </c>
      <c r="AU176" s="22">
        <v>165416</v>
      </c>
      <c r="AV176" s="28"/>
      <c r="AW176" s="22"/>
      <c r="AX176" s="236"/>
      <c r="AY176" s="21"/>
      <c r="AZ176" s="22"/>
      <c r="BA176" s="22"/>
      <c r="BB176" s="22"/>
      <c r="BC176" s="28"/>
      <c r="BD176" s="28"/>
      <c r="BE176" s="28"/>
      <c r="BF176" s="28"/>
      <c r="BG176" s="22"/>
      <c r="BH176" s="40"/>
      <c r="BI176" s="219"/>
      <c r="BJ176" s="219"/>
      <c r="BK176" s="219"/>
      <c r="BL176" s="22"/>
      <c r="BM176" s="28"/>
      <c r="BN176" s="28">
        <f t="shared" si="31"/>
        <v>0</v>
      </c>
      <c r="BO176" s="13" t="s">
        <v>190</v>
      </c>
      <c r="BP176" s="13"/>
      <c r="BQ176" s="15" t="s">
        <v>428</v>
      </c>
      <c r="BR176" s="26"/>
      <c r="BS176" s="26"/>
    </row>
    <row r="177" s="8" customFormat="1" ht="38.25" hidden="1" spans="1:71">
      <c r="A177" s="86" t="s">
        <v>403</v>
      </c>
      <c r="B177" s="90" t="s">
        <v>671</v>
      </c>
      <c r="C177" s="88">
        <v>45363</v>
      </c>
      <c r="D177" s="90" t="s">
        <v>88</v>
      </c>
      <c r="E177" s="90" t="s">
        <v>88</v>
      </c>
      <c r="F177" s="90" t="s">
        <v>431</v>
      </c>
      <c r="G177" s="147" t="s">
        <v>1091</v>
      </c>
      <c r="H177" s="147" t="s">
        <v>1092</v>
      </c>
      <c r="I177" s="90" t="s">
        <v>434</v>
      </c>
      <c r="J177" s="102" t="s">
        <v>408</v>
      </c>
      <c r="K177" s="103"/>
      <c r="L177" s="103"/>
      <c r="M177" s="103"/>
      <c r="N177" s="103"/>
      <c r="O177" s="90" t="s">
        <v>545</v>
      </c>
      <c r="P177" s="104">
        <v>0</v>
      </c>
      <c r="Q177" s="90" t="s">
        <v>565</v>
      </c>
      <c r="R177" s="90"/>
      <c r="S177" s="90"/>
      <c r="T177" s="90"/>
      <c r="U177" s="90" t="s">
        <v>141</v>
      </c>
      <c r="V177" s="90" t="s">
        <v>751</v>
      </c>
      <c r="W177" s="90" t="s">
        <v>88</v>
      </c>
      <c r="X177" s="86" t="s">
        <v>1093</v>
      </c>
      <c r="Y177" s="86" t="s">
        <v>473</v>
      </c>
      <c r="Z177" s="86" t="s">
        <v>1094</v>
      </c>
      <c r="AA177" s="86" t="s">
        <v>279</v>
      </c>
      <c r="AB177" s="133" t="s">
        <v>737</v>
      </c>
      <c r="AC177" s="133"/>
      <c r="AD177" s="90" t="s">
        <v>938</v>
      </c>
      <c r="AE177" s="90" t="s">
        <v>583</v>
      </c>
      <c r="AF177" s="90" t="s">
        <v>1095</v>
      </c>
      <c r="AG177" s="131" t="s">
        <v>443</v>
      </c>
      <c r="AH177" s="90" t="s">
        <v>1096</v>
      </c>
      <c r="AI177" s="211" t="s">
        <v>145</v>
      </c>
      <c r="AJ177" s="90" t="s">
        <v>1097</v>
      </c>
      <c r="AK177" s="133"/>
      <c r="AL177" s="133"/>
      <c r="AM177" s="133"/>
      <c r="AN177" s="133"/>
      <c r="AO177" s="87" t="s">
        <v>421</v>
      </c>
      <c r="AP177" s="90" t="s">
        <v>422</v>
      </c>
      <c r="AQ177" s="90" t="s">
        <v>1062</v>
      </c>
      <c r="AR177" s="90" t="s">
        <v>1063</v>
      </c>
      <c r="AS177" s="90" t="s">
        <v>1098</v>
      </c>
      <c r="AT177" s="104">
        <f>AU177/1.06</f>
        <v>81990.5377358491</v>
      </c>
      <c r="AU177" s="104">
        <f>BB177</f>
        <v>86909.97</v>
      </c>
      <c r="AV177" s="131"/>
      <c r="AW177" s="104"/>
      <c r="AX177" s="165">
        <v>45364</v>
      </c>
      <c r="AY177" s="165"/>
      <c r="AZ177" s="104">
        <f>AT177</f>
        <v>81990.5377358491</v>
      </c>
      <c r="BA177" s="104"/>
      <c r="BB177" s="104">
        <f>BL177</f>
        <v>86909.97</v>
      </c>
      <c r="BC177" s="131" t="s">
        <v>828</v>
      </c>
      <c r="BD177" s="131"/>
      <c r="BE177" s="131"/>
      <c r="BF177" s="131"/>
      <c r="BG177" s="104"/>
      <c r="BH177" s="184">
        <v>2024</v>
      </c>
      <c r="BI177" s="185">
        <v>45516</v>
      </c>
      <c r="BJ177" s="185">
        <v>45641</v>
      </c>
      <c r="BK177" s="184">
        <v>2024</v>
      </c>
      <c r="BL177" s="104">
        <v>86909.97</v>
      </c>
      <c r="BM177" s="131" t="s">
        <v>1099</v>
      </c>
      <c r="BN177" s="131">
        <f t="shared" si="31"/>
        <v>0</v>
      </c>
      <c r="BO177" s="90"/>
      <c r="BP177" s="90"/>
      <c r="BQ177" s="147" t="s">
        <v>428</v>
      </c>
      <c r="BR177" s="86"/>
      <c r="BS177" s="86"/>
    </row>
    <row r="178" s="8" customFormat="1" ht="38.25" hidden="1" spans="1:71">
      <c r="A178" s="26" t="s">
        <v>403</v>
      </c>
      <c r="B178" s="13" t="s">
        <v>706</v>
      </c>
      <c r="C178" s="14">
        <v>45372</v>
      </c>
      <c r="D178" s="13" t="s">
        <v>1100</v>
      </c>
      <c r="E178" s="13" t="s">
        <v>1100</v>
      </c>
      <c r="F178" s="13" t="s">
        <v>450</v>
      </c>
      <c r="G178" s="13" t="s">
        <v>1101</v>
      </c>
      <c r="H178" s="15"/>
      <c r="I178" s="13" t="s">
        <v>450</v>
      </c>
      <c r="J178" s="20" t="s">
        <v>489</v>
      </c>
      <c r="K178" s="21" t="s">
        <v>409</v>
      </c>
      <c r="L178" s="21"/>
      <c r="M178" s="21"/>
      <c r="N178" s="21"/>
      <c r="O178" s="13" t="s">
        <v>805</v>
      </c>
      <c r="P178" s="22">
        <v>200000</v>
      </c>
      <c r="Q178" s="13" t="s">
        <v>492</v>
      </c>
      <c r="R178" s="13" t="s">
        <v>1102</v>
      </c>
      <c r="S178" s="13"/>
      <c r="T178" s="13"/>
      <c r="U178" s="13" t="s">
        <v>798</v>
      </c>
      <c r="V178" s="13" t="s">
        <v>416</v>
      </c>
      <c r="W178" s="13"/>
      <c r="X178" s="26"/>
      <c r="Y178" s="26"/>
      <c r="Z178" s="26"/>
      <c r="AA178" s="26"/>
      <c r="AB178" s="27"/>
      <c r="AC178" s="27"/>
      <c r="AD178" s="13" t="s">
        <v>174</v>
      </c>
      <c r="AE178" s="13"/>
      <c r="AF178" s="13" t="s">
        <v>187</v>
      </c>
      <c r="AG178" s="28"/>
      <c r="AH178" s="13" t="s">
        <v>1103</v>
      </c>
      <c r="AI178" s="27"/>
      <c r="AJ178" s="13" t="s">
        <v>1104</v>
      </c>
      <c r="AK178" s="27"/>
      <c r="AL178" s="27"/>
      <c r="AM178" s="27"/>
      <c r="AN178" s="27"/>
      <c r="AO178" s="13"/>
      <c r="AP178" s="13" t="s">
        <v>422</v>
      </c>
      <c r="AQ178" s="13" t="s">
        <v>1062</v>
      </c>
      <c r="AR178" s="13" t="s">
        <v>1063</v>
      </c>
      <c r="AS178" s="13"/>
      <c r="AT178" s="22">
        <v>597600</v>
      </c>
      <c r="AU178" s="22">
        <v>698589.12</v>
      </c>
      <c r="AV178" s="28"/>
      <c r="AW178" s="22"/>
      <c r="AX178" s="236"/>
      <c r="AY178" s="21"/>
      <c r="AZ178" s="22"/>
      <c r="BA178" s="22"/>
      <c r="BB178" s="22"/>
      <c r="BC178" s="28"/>
      <c r="BD178" s="28"/>
      <c r="BE178" s="28"/>
      <c r="BF178" s="28"/>
      <c r="BG178" s="22"/>
      <c r="BH178" s="40"/>
      <c r="BI178" s="219"/>
      <c r="BJ178" s="219"/>
      <c r="BK178" s="40"/>
      <c r="BL178" s="22"/>
      <c r="BM178" s="28"/>
      <c r="BN178" s="28">
        <f t="shared" si="31"/>
        <v>0</v>
      </c>
      <c r="BO178" s="13" t="s">
        <v>190</v>
      </c>
      <c r="BP178" s="13"/>
      <c r="BQ178" s="15" t="s">
        <v>428</v>
      </c>
      <c r="BR178" s="26"/>
      <c r="BS178" s="26"/>
    </row>
    <row r="179" s="8" customFormat="1" ht="38.25" spans="1:71">
      <c r="A179" s="91" t="s">
        <v>480</v>
      </c>
      <c r="B179" s="90" t="s">
        <v>561</v>
      </c>
      <c r="C179" s="88">
        <v>45380</v>
      </c>
      <c r="D179" s="92" t="s">
        <v>1105</v>
      </c>
      <c r="E179" s="147" t="s">
        <v>1106</v>
      </c>
      <c r="F179" s="90" t="s">
        <v>450</v>
      </c>
      <c r="G179" s="90" t="s">
        <v>1107</v>
      </c>
      <c r="H179" s="147" t="s">
        <v>1106</v>
      </c>
      <c r="I179" s="90" t="s">
        <v>450</v>
      </c>
      <c r="J179" s="102" t="s">
        <v>408</v>
      </c>
      <c r="K179" s="103" t="s">
        <v>409</v>
      </c>
      <c r="L179" s="103"/>
      <c r="M179" s="103"/>
      <c r="N179" s="103" t="s">
        <v>1108</v>
      </c>
      <c r="O179" s="90" t="s">
        <v>410</v>
      </c>
      <c r="P179" s="104">
        <v>20</v>
      </c>
      <c r="Q179" s="90" t="s">
        <v>675</v>
      </c>
      <c r="R179" s="90" t="s">
        <v>1109</v>
      </c>
      <c r="S179" s="90"/>
      <c r="T179" s="90"/>
      <c r="U179" s="90" t="s">
        <v>141</v>
      </c>
      <c r="V179" s="90" t="s">
        <v>566</v>
      </c>
      <c r="W179" s="90" t="s">
        <v>92</v>
      </c>
      <c r="X179" s="86" t="s">
        <v>1110</v>
      </c>
      <c r="Y179" s="86"/>
      <c r="Z179" s="86" t="s">
        <v>1111</v>
      </c>
      <c r="AA179" s="86"/>
      <c r="AB179" s="133"/>
      <c r="AC179" s="133"/>
      <c r="AD179" s="90" t="s">
        <v>163</v>
      </c>
      <c r="AE179" s="90" t="s">
        <v>186</v>
      </c>
      <c r="AF179" s="90" t="s">
        <v>165</v>
      </c>
      <c r="AG179" s="131" t="s">
        <v>198</v>
      </c>
      <c r="AH179" s="90" t="s">
        <v>1112</v>
      </c>
      <c r="AI179" s="133" t="s">
        <v>416</v>
      </c>
      <c r="AJ179" s="90" t="s">
        <v>1113</v>
      </c>
      <c r="AK179" s="133"/>
      <c r="AL179" s="133"/>
      <c r="AM179" s="133"/>
      <c r="AN179" s="133"/>
      <c r="AO179" s="86" t="s">
        <v>680</v>
      </c>
      <c r="AP179" s="90" t="s">
        <v>422</v>
      </c>
      <c r="AQ179" s="90" t="s">
        <v>478</v>
      </c>
      <c r="AR179" s="90" t="s">
        <v>424</v>
      </c>
      <c r="AS179" s="90" t="s">
        <v>1114</v>
      </c>
      <c r="AT179" s="104">
        <v>85400</v>
      </c>
      <c r="AU179" s="104">
        <v>100594</v>
      </c>
      <c r="AV179" s="131"/>
      <c r="AW179" s="104"/>
      <c r="AX179" s="165">
        <v>45468</v>
      </c>
      <c r="AY179" s="165"/>
      <c r="AZ179" s="104">
        <f>AT179</f>
        <v>85400</v>
      </c>
      <c r="BA179" s="104"/>
      <c r="BB179" s="237">
        <f>(AZ179)*1.06</f>
        <v>90524</v>
      </c>
      <c r="BC179" s="220" t="s">
        <v>579</v>
      </c>
      <c r="BD179" s="131"/>
      <c r="BE179" s="131"/>
      <c r="BF179" s="131"/>
      <c r="BG179" s="104"/>
      <c r="BH179" s="184">
        <v>2025</v>
      </c>
      <c r="BI179" s="185"/>
      <c r="BJ179" s="185"/>
      <c r="BK179" s="184">
        <v>2025</v>
      </c>
      <c r="BL179" s="104">
        <v>90524</v>
      </c>
      <c r="BM179" s="131"/>
      <c r="BN179" s="131">
        <f t="shared" si="31"/>
        <v>0</v>
      </c>
      <c r="BO179" s="90"/>
      <c r="BP179" s="90"/>
      <c r="BQ179" s="147" t="s">
        <v>428</v>
      </c>
      <c r="BR179" s="86"/>
      <c r="BS179" s="86"/>
    </row>
    <row r="180" s="8" customFormat="1" ht="38.25" hidden="1" spans="1:71">
      <c r="A180" s="26" t="s">
        <v>403</v>
      </c>
      <c r="B180" s="13" t="s">
        <v>561</v>
      </c>
      <c r="C180" s="14">
        <v>45440</v>
      </c>
      <c r="D180" s="13" t="s">
        <v>1115</v>
      </c>
      <c r="E180" s="15" t="s">
        <v>1116</v>
      </c>
      <c r="F180" s="13" t="s">
        <v>450</v>
      </c>
      <c r="G180" s="13" t="s">
        <v>1115</v>
      </c>
      <c r="H180" s="15" t="s">
        <v>1117</v>
      </c>
      <c r="I180" s="13" t="s">
        <v>450</v>
      </c>
      <c r="J180" s="20" t="s">
        <v>489</v>
      </c>
      <c r="K180" s="202" t="s">
        <v>408</v>
      </c>
      <c r="L180" s="21"/>
      <c r="M180" s="21"/>
      <c r="N180" s="21"/>
      <c r="O180" s="13" t="s">
        <v>410</v>
      </c>
      <c r="P180" s="22">
        <v>0</v>
      </c>
      <c r="Q180" s="13" t="s">
        <v>565</v>
      </c>
      <c r="R180" s="13"/>
      <c r="S180" s="13"/>
      <c r="T180" s="13"/>
      <c r="U180" s="13" t="s">
        <v>141</v>
      </c>
      <c r="V180" s="13" t="s">
        <v>1118</v>
      </c>
      <c r="W180" s="13" t="s">
        <v>1119</v>
      </c>
      <c r="X180" s="26" t="s">
        <v>1120</v>
      </c>
      <c r="Y180" s="26"/>
      <c r="Z180" s="26"/>
      <c r="AA180" s="26"/>
      <c r="AB180" s="27"/>
      <c r="AC180" s="27"/>
      <c r="AD180" s="13" t="s">
        <v>174</v>
      </c>
      <c r="AE180" s="13"/>
      <c r="AF180" s="13" t="s">
        <v>165</v>
      </c>
      <c r="AG180" s="28"/>
      <c r="AH180" s="13" t="s">
        <v>1121</v>
      </c>
      <c r="AI180" s="27"/>
      <c r="AJ180" s="13" t="s">
        <v>1122</v>
      </c>
      <c r="AK180" s="27"/>
      <c r="AL180" s="27"/>
      <c r="AM180" s="27"/>
      <c r="AN180" s="27"/>
      <c r="AO180" s="13"/>
      <c r="AP180" s="13" t="s">
        <v>422</v>
      </c>
      <c r="AQ180" s="13" t="s">
        <v>542</v>
      </c>
      <c r="AR180" s="13" t="s">
        <v>424</v>
      </c>
      <c r="AS180" s="13" t="s">
        <v>1123</v>
      </c>
      <c r="AT180" s="22">
        <f>AU180/1.06</f>
        <v>27245.5471698113</v>
      </c>
      <c r="AU180" s="22">
        <f>3740*7.722</f>
        <v>28880.28</v>
      </c>
      <c r="AV180" s="28"/>
      <c r="AW180" s="22"/>
      <c r="AX180" s="236"/>
      <c r="AY180" s="21"/>
      <c r="AZ180" s="22"/>
      <c r="BA180" s="22"/>
      <c r="BB180" s="22"/>
      <c r="BC180" s="28"/>
      <c r="BD180" s="28"/>
      <c r="BE180" s="28"/>
      <c r="BF180" s="28"/>
      <c r="BG180" s="22"/>
      <c r="BH180" s="40"/>
      <c r="BI180" s="219"/>
      <c r="BJ180" s="219"/>
      <c r="BK180" s="40"/>
      <c r="BL180" s="22"/>
      <c r="BM180" s="28"/>
      <c r="BN180" s="28">
        <f t="shared" si="31"/>
        <v>0</v>
      </c>
      <c r="BO180" s="13" t="s">
        <v>845</v>
      </c>
      <c r="BP180" s="13" t="s">
        <v>1124</v>
      </c>
      <c r="BQ180" s="15" t="s">
        <v>428</v>
      </c>
      <c r="BR180" s="26"/>
      <c r="BS180" s="26"/>
    </row>
    <row r="181" s="55" customFormat="1" ht="71.25" customHeight="1" spans="1:72">
      <c r="A181" s="91" t="s">
        <v>480</v>
      </c>
      <c r="B181" s="112" t="s">
        <v>180</v>
      </c>
      <c r="C181" s="88">
        <v>45444</v>
      </c>
      <c r="D181" s="112" t="s">
        <v>919</v>
      </c>
      <c r="E181" s="112" t="s">
        <v>920</v>
      </c>
      <c r="F181" s="112" t="s">
        <v>921</v>
      </c>
      <c r="G181" s="112" t="s">
        <v>919</v>
      </c>
      <c r="H181" s="112" t="s">
        <v>920</v>
      </c>
      <c r="I181" s="112" t="s">
        <v>921</v>
      </c>
      <c r="J181" s="196" t="s">
        <v>579</v>
      </c>
      <c r="K181" s="196" t="s">
        <v>578</v>
      </c>
      <c r="L181" s="196" t="s">
        <v>922</v>
      </c>
      <c r="M181" s="196" t="s">
        <v>923</v>
      </c>
      <c r="N181" s="196"/>
      <c r="O181" s="112" t="s">
        <v>193</v>
      </c>
      <c r="P181" s="197">
        <f>361301000*0.93/10000</f>
        <v>33600.993</v>
      </c>
      <c r="Q181" s="112" t="s">
        <v>203</v>
      </c>
      <c r="R181" s="112"/>
      <c r="S181" s="112"/>
      <c r="T181" s="112"/>
      <c r="U181" s="112" t="s">
        <v>580</v>
      </c>
      <c r="V181" s="112" t="s">
        <v>581</v>
      </c>
      <c r="W181" s="112"/>
      <c r="X181" s="112"/>
      <c r="Y181" s="112"/>
      <c r="Z181" s="112"/>
      <c r="AA181" s="112" t="s">
        <v>924</v>
      </c>
      <c r="AB181" s="112" t="s">
        <v>925</v>
      </c>
      <c r="AC181" s="112"/>
      <c r="AD181" s="147" t="s">
        <v>293</v>
      </c>
      <c r="AE181" s="147" t="s">
        <v>791</v>
      </c>
      <c r="AF181" s="112" t="s">
        <v>584</v>
      </c>
      <c r="AG181" s="112" t="s">
        <v>926</v>
      </c>
      <c r="AH181" s="112" t="s">
        <v>927</v>
      </c>
      <c r="AI181" s="112" t="s">
        <v>928</v>
      </c>
      <c r="AJ181" s="112" t="s">
        <v>785</v>
      </c>
      <c r="AK181" s="112" t="s">
        <v>929</v>
      </c>
      <c r="AL181" s="112" t="s">
        <v>930</v>
      </c>
      <c r="AM181" s="112" t="s">
        <v>931</v>
      </c>
      <c r="AN181" s="112"/>
      <c r="AO181" s="147"/>
      <c r="AP181" s="147"/>
      <c r="AQ181" s="112"/>
      <c r="AR181" s="112"/>
      <c r="AS181" s="112" t="s">
        <v>1125</v>
      </c>
      <c r="AT181" s="197">
        <f>AU181/1.06</f>
        <v>1116007.54716981</v>
      </c>
      <c r="AU181" s="197">
        <f>2*591484</f>
        <v>1182968</v>
      </c>
      <c r="AV181" s="112" t="s">
        <v>933</v>
      </c>
      <c r="AW181" s="197">
        <f>1280000</f>
        <v>1280000</v>
      </c>
      <c r="AX181" s="165">
        <v>45627</v>
      </c>
      <c r="AY181" s="165"/>
      <c r="AZ181" s="197">
        <f>AT181</f>
        <v>1116007.54716981</v>
      </c>
      <c r="BA181" s="197"/>
      <c r="BB181" s="197">
        <f>AU181</f>
        <v>1182968</v>
      </c>
      <c r="BC181" s="234" t="s">
        <v>934</v>
      </c>
      <c r="BD181" s="235" t="s">
        <v>935</v>
      </c>
      <c r="BE181" s="235" t="s">
        <v>936</v>
      </c>
      <c r="BF181" s="166">
        <f>BG181</f>
        <v>591484</v>
      </c>
      <c r="BG181" s="197">
        <v>591484</v>
      </c>
      <c r="BH181" s="196">
        <v>2025</v>
      </c>
      <c r="BI181" s="213"/>
      <c r="BJ181" s="213"/>
      <c r="BK181" s="196">
        <v>2025</v>
      </c>
      <c r="BL181" s="197">
        <f>BB181</f>
        <v>1182968</v>
      </c>
      <c r="BM181" s="112"/>
      <c r="BN181" s="131">
        <f t="shared" si="31"/>
        <v>0</v>
      </c>
      <c r="BO181" s="112"/>
      <c r="BP181" s="112"/>
      <c r="BQ181" s="112" t="s">
        <v>428</v>
      </c>
      <c r="BR181" s="244">
        <v>45807</v>
      </c>
      <c r="BS181" s="112" t="s">
        <v>1126</v>
      </c>
      <c r="BT181" s="246"/>
    </row>
    <row r="182" s="8" customFormat="1" ht="51" hidden="1" spans="1:71">
      <c r="A182" s="91" t="s">
        <v>480</v>
      </c>
      <c r="B182" s="90" t="s">
        <v>706</v>
      </c>
      <c r="C182" s="88">
        <v>45481</v>
      </c>
      <c r="D182" s="90" t="s">
        <v>1127</v>
      </c>
      <c r="E182" s="147" t="s">
        <v>1128</v>
      </c>
      <c r="F182" s="90" t="s">
        <v>804</v>
      </c>
      <c r="G182" s="90" t="s">
        <v>1127</v>
      </c>
      <c r="H182" s="147" t="s">
        <v>1128</v>
      </c>
      <c r="I182" s="90" t="s">
        <v>804</v>
      </c>
      <c r="J182" s="102" t="s">
        <v>408</v>
      </c>
      <c r="K182" s="103" t="s">
        <v>408</v>
      </c>
      <c r="L182" s="103"/>
      <c r="M182" s="103"/>
      <c r="N182" s="103"/>
      <c r="O182" s="90" t="s">
        <v>805</v>
      </c>
      <c r="P182" s="104">
        <v>60</v>
      </c>
      <c r="Q182" s="90" t="s">
        <v>675</v>
      </c>
      <c r="R182" s="90" t="s">
        <v>1129</v>
      </c>
      <c r="S182" s="90"/>
      <c r="T182" s="90"/>
      <c r="U182" s="90" t="s">
        <v>798</v>
      </c>
      <c r="V182" s="90" t="s">
        <v>416</v>
      </c>
      <c r="W182" s="90"/>
      <c r="X182" s="86"/>
      <c r="Y182" s="86"/>
      <c r="Z182" s="86"/>
      <c r="AA182" s="86" t="s">
        <v>711</v>
      </c>
      <c r="AB182" s="133" t="s">
        <v>937</v>
      </c>
      <c r="AC182" s="133"/>
      <c r="AD182" s="90" t="s">
        <v>163</v>
      </c>
      <c r="AE182" s="90" t="s">
        <v>186</v>
      </c>
      <c r="AF182" s="90" t="s">
        <v>165</v>
      </c>
      <c r="AG182" s="131" t="s">
        <v>443</v>
      </c>
      <c r="AH182" s="90" t="s">
        <v>1130</v>
      </c>
      <c r="AI182" s="211" t="s">
        <v>145</v>
      </c>
      <c r="AJ182" s="90" t="s">
        <v>420</v>
      </c>
      <c r="AK182" s="133"/>
      <c r="AL182" s="133"/>
      <c r="AM182" s="133"/>
      <c r="AN182" s="133"/>
      <c r="AO182" s="87" t="s">
        <v>421</v>
      </c>
      <c r="AP182" s="90" t="s">
        <v>422</v>
      </c>
      <c r="AQ182" s="90" t="s">
        <v>542</v>
      </c>
      <c r="AR182" s="90" t="s">
        <v>424</v>
      </c>
      <c r="AS182" s="90" t="s">
        <v>1131</v>
      </c>
      <c r="AT182" s="104">
        <f>AU182/1.06</f>
        <v>2358.49056603774</v>
      </c>
      <c r="AU182" s="104">
        <v>2500</v>
      </c>
      <c r="AV182" s="131"/>
      <c r="AW182" s="104"/>
      <c r="AX182" s="165">
        <v>45482</v>
      </c>
      <c r="AY182" s="165"/>
      <c r="AZ182" s="104">
        <f>BB182/1.06</f>
        <v>2358.49056603774</v>
      </c>
      <c r="BA182" s="104"/>
      <c r="BB182" s="104">
        <v>2500</v>
      </c>
      <c r="BC182" s="212" t="s">
        <v>499</v>
      </c>
      <c r="BD182" s="131"/>
      <c r="BE182" s="131"/>
      <c r="BF182" s="131"/>
      <c r="BG182" s="104"/>
      <c r="BH182" s="184">
        <v>2024</v>
      </c>
      <c r="BI182" s="185">
        <v>45482</v>
      </c>
      <c r="BJ182" s="185">
        <v>45485</v>
      </c>
      <c r="BK182" s="184">
        <v>2024</v>
      </c>
      <c r="BL182" s="104">
        <v>2500</v>
      </c>
      <c r="BM182" s="131"/>
      <c r="BN182" s="131">
        <f t="shared" si="31"/>
        <v>0</v>
      </c>
      <c r="BO182" s="90"/>
      <c r="BP182" s="90"/>
      <c r="BQ182" s="147" t="s">
        <v>428</v>
      </c>
      <c r="BR182" s="86"/>
      <c r="BS182" s="86"/>
    </row>
    <row r="183" s="8" customFormat="1" ht="25.5" hidden="1" spans="1:71">
      <c r="A183" s="26" t="s">
        <v>403</v>
      </c>
      <c r="B183" s="13" t="s">
        <v>1132</v>
      </c>
      <c r="C183" s="14">
        <v>45488</v>
      </c>
      <c r="D183" s="13" t="s">
        <v>1133</v>
      </c>
      <c r="E183" s="13" t="s">
        <v>1133</v>
      </c>
      <c r="F183" s="13" t="s">
        <v>431</v>
      </c>
      <c r="G183" s="13" t="s">
        <v>1133</v>
      </c>
      <c r="H183" s="13" t="s">
        <v>431</v>
      </c>
      <c r="I183" s="13" t="s">
        <v>450</v>
      </c>
      <c r="J183" s="20"/>
      <c r="K183" s="21" t="s">
        <v>408</v>
      </c>
      <c r="L183" s="21"/>
      <c r="M183" s="21"/>
      <c r="N183" s="21"/>
      <c r="O183" s="13" t="s">
        <v>545</v>
      </c>
      <c r="P183" s="22"/>
      <c r="Q183" s="13"/>
      <c r="R183" s="13"/>
      <c r="S183" s="13"/>
      <c r="T183" s="13"/>
      <c r="U183" s="231" t="s">
        <v>141</v>
      </c>
      <c r="V183" s="232" t="s">
        <v>1134</v>
      </c>
      <c r="W183" s="13" t="s">
        <v>1133</v>
      </c>
      <c r="X183" s="26" t="s">
        <v>1135</v>
      </c>
      <c r="Y183" s="26" t="s">
        <v>473</v>
      </c>
      <c r="Z183" s="207" t="s">
        <v>1136</v>
      </c>
      <c r="AA183" s="26"/>
      <c r="AB183" s="27"/>
      <c r="AC183" s="27"/>
      <c r="AD183" s="13" t="s">
        <v>174</v>
      </c>
      <c r="AE183" s="13"/>
      <c r="AF183" s="13" t="s">
        <v>1137</v>
      </c>
      <c r="AG183" s="28"/>
      <c r="AH183" s="13" t="s">
        <v>1138</v>
      </c>
      <c r="AI183" s="27"/>
      <c r="AJ183" s="13" t="s">
        <v>1122</v>
      </c>
      <c r="AK183" s="27"/>
      <c r="AL183" s="27"/>
      <c r="AM183" s="27"/>
      <c r="AN183" s="27"/>
      <c r="AO183" s="13"/>
      <c r="AP183" s="13" t="s">
        <v>422</v>
      </c>
      <c r="AQ183" s="13" t="s">
        <v>542</v>
      </c>
      <c r="AR183" s="13" t="s">
        <v>424</v>
      </c>
      <c r="AS183" s="13" t="s">
        <v>1131</v>
      </c>
      <c r="AT183" s="22">
        <f>AU183/1.06</f>
        <v>6132.07547169811</v>
      </c>
      <c r="AU183" s="22">
        <v>6500</v>
      </c>
      <c r="AV183" s="28"/>
      <c r="AW183" s="22"/>
      <c r="AX183" s="236"/>
      <c r="AY183" s="21"/>
      <c r="AZ183" s="22"/>
      <c r="BA183" s="22"/>
      <c r="BB183" s="22"/>
      <c r="BC183" s="28"/>
      <c r="BD183" s="28"/>
      <c r="BE183" s="28"/>
      <c r="BF183" s="28"/>
      <c r="BG183" s="22"/>
      <c r="BH183" s="40"/>
      <c r="BI183" s="219"/>
      <c r="BJ183" s="219"/>
      <c r="BK183" s="40"/>
      <c r="BL183" s="22"/>
      <c r="BM183" s="28"/>
      <c r="BN183" s="28">
        <f t="shared" si="31"/>
        <v>0</v>
      </c>
      <c r="BO183" s="13" t="s">
        <v>190</v>
      </c>
      <c r="BP183" s="13"/>
      <c r="BQ183" s="15" t="s">
        <v>428</v>
      </c>
      <c r="BR183" s="26"/>
      <c r="BS183" s="26"/>
    </row>
    <row r="184" s="8" customFormat="1" ht="38.25" spans="1:71">
      <c r="A184" s="91" t="s">
        <v>480</v>
      </c>
      <c r="B184" s="90" t="s">
        <v>706</v>
      </c>
      <c r="C184" s="88">
        <v>45511</v>
      </c>
      <c r="D184" s="92" t="s">
        <v>1139</v>
      </c>
      <c r="E184" s="147" t="s">
        <v>1140</v>
      </c>
      <c r="F184" s="90" t="s">
        <v>450</v>
      </c>
      <c r="G184" s="90" t="s">
        <v>1141</v>
      </c>
      <c r="H184" s="147" t="s">
        <v>1140</v>
      </c>
      <c r="I184" s="90" t="s">
        <v>450</v>
      </c>
      <c r="J184" s="102" t="s">
        <v>408</v>
      </c>
      <c r="K184" s="103" t="s">
        <v>408</v>
      </c>
      <c r="L184" s="103"/>
      <c r="M184" s="103"/>
      <c r="N184" s="103"/>
      <c r="O184" s="90" t="s">
        <v>410</v>
      </c>
      <c r="P184" s="104">
        <v>1000</v>
      </c>
      <c r="Q184" s="90" t="s">
        <v>411</v>
      </c>
      <c r="R184" s="90"/>
      <c r="S184" s="90"/>
      <c r="T184" s="90"/>
      <c r="U184" s="90" t="s">
        <v>580</v>
      </c>
      <c r="V184" s="90" t="s">
        <v>416</v>
      </c>
      <c r="W184" s="90"/>
      <c r="X184" s="86"/>
      <c r="Y184" s="86"/>
      <c r="Z184" s="86"/>
      <c r="AA184" s="86" t="s">
        <v>711</v>
      </c>
      <c r="AB184" s="133" t="s">
        <v>1142</v>
      </c>
      <c r="AC184" s="133"/>
      <c r="AD184" s="90" t="s">
        <v>163</v>
      </c>
      <c r="AE184" s="90" t="s">
        <v>186</v>
      </c>
      <c r="AF184" s="90" t="s">
        <v>474</v>
      </c>
      <c r="AG184" s="131" t="s">
        <v>198</v>
      </c>
      <c r="AH184" s="90" t="s">
        <v>1143</v>
      </c>
      <c r="AI184" s="133" t="s">
        <v>416</v>
      </c>
      <c r="AJ184" s="90" t="s">
        <v>1144</v>
      </c>
      <c r="AK184" s="133"/>
      <c r="AL184" s="133"/>
      <c r="AM184" s="133"/>
      <c r="AN184" s="133"/>
      <c r="AO184" s="86" t="s">
        <v>680</v>
      </c>
      <c r="AP184" s="90" t="s">
        <v>422</v>
      </c>
      <c r="AQ184" s="90" t="s">
        <v>478</v>
      </c>
      <c r="AR184" s="90" t="s">
        <v>424</v>
      </c>
      <c r="AS184" s="90" t="s">
        <v>1145</v>
      </c>
      <c r="AT184" s="104">
        <v>99280</v>
      </c>
      <c r="AU184" s="104">
        <f>AT184*1.0672</f>
        <v>105951.616</v>
      </c>
      <c r="AV184" s="131"/>
      <c r="AW184" s="104"/>
      <c r="AX184" s="165">
        <v>45587</v>
      </c>
      <c r="AY184" s="165"/>
      <c r="AZ184" s="104">
        <f>BB184/1.06</f>
        <v>99954.3547169811</v>
      </c>
      <c r="BA184" s="104"/>
      <c r="BB184" s="237">
        <f>AU184</f>
        <v>105951.616</v>
      </c>
      <c r="BC184" s="220" t="s">
        <v>579</v>
      </c>
      <c r="BD184" s="131"/>
      <c r="BE184" s="131"/>
      <c r="BF184" s="131"/>
      <c r="BG184" s="104"/>
      <c r="BH184" s="184">
        <v>2025</v>
      </c>
      <c r="BI184" s="185">
        <v>45729</v>
      </c>
      <c r="BJ184" s="185"/>
      <c r="BK184" s="184">
        <v>2025</v>
      </c>
      <c r="BL184" s="104">
        <v>105951.616</v>
      </c>
      <c r="BM184" s="131"/>
      <c r="BN184" s="131">
        <f t="shared" si="31"/>
        <v>0</v>
      </c>
      <c r="BO184" s="90"/>
      <c r="BP184" s="90"/>
      <c r="BQ184" s="147" t="s">
        <v>428</v>
      </c>
      <c r="BR184" s="86"/>
      <c r="BS184" s="86"/>
    </row>
    <row r="185" s="8" customFormat="1" ht="25.5" spans="1:71">
      <c r="A185" s="91" t="s">
        <v>480</v>
      </c>
      <c r="B185" s="90" t="s">
        <v>561</v>
      </c>
      <c r="C185" s="88">
        <v>45516</v>
      </c>
      <c r="D185" s="92" t="s">
        <v>1146</v>
      </c>
      <c r="E185" s="147" t="s">
        <v>1147</v>
      </c>
      <c r="F185" s="90" t="s">
        <v>450</v>
      </c>
      <c r="G185" s="90" t="s">
        <v>1148</v>
      </c>
      <c r="H185" s="147" t="s">
        <v>1147</v>
      </c>
      <c r="I185" s="90" t="s">
        <v>450</v>
      </c>
      <c r="J185" s="102" t="s">
        <v>408</v>
      </c>
      <c r="K185" s="103" t="s">
        <v>408</v>
      </c>
      <c r="L185" s="103"/>
      <c r="M185" s="103"/>
      <c r="N185" s="103"/>
      <c r="O185" s="90" t="s">
        <v>505</v>
      </c>
      <c r="P185" s="104">
        <v>800</v>
      </c>
      <c r="Q185" s="90" t="s">
        <v>546</v>
      </c>
      <c r="R185" s="90" t="s">
        <v>1149</v>
      </c>
      <c r="S185" s="90"/>
      <c r="T185" s="90"/>
      <c r="U185" s="90" t="s">
        <v>141</v>
      </c>
      <c r="V185" s="90" t="s">
        <v>696</v>
      </c>
      <c r="W185" s="90" t="s">
        <v>89</v>
      </c>
      <c r="X185" s="86" t="s">
        <v>1150</v>
      </c>
      <c r="Y185" s="86"/>
      <c r="Z185" s="86"/>
      <c r="AA185" s="86"/>
      <c r="AB185" s="133"/>
      <c r="AC185" s="133"/>
      <c r="AD185" s="90" t="s">
        <v>163</v>
      </c>
      <c r="AE185" s="90" t="s">
        <v>186</v>
      </c>
      <c r="AF185" s="90" t="s">
        <v>474</v>
      </c>
      <c r="AG185" s="131" t="s">
        <v>198</v>
      </c>
      <c r="AH185" s="90" t="s">
        <v>1151</v>
      </c>
      <c r="AI185" s="211" t="s">
        <v>145</v>
      </c>
      <c r="AJ185" s="90" t="s">
        <v>1122</v>
      </c>
      <c r="AK185" s="133"/>
      <c r="AL185" s="133"/>
      <c r="AM185" s="133"/>
      <c r="AN185" s="133"/>
      <c r="AO185" s="87" t="s">
        <v>421</v>
      </c>
      <c r="AP185" s="90" t="s">
        <v>422</v>
      </c>
      <c r="AQ185" s="90" t="s">
        <v>542</v>
      </c>
      <c r="AR185" s="90" t="s">
        <v>424</v>
      </c>
      <c r="AS185" s="90" t="s">
        <v>1152</v>
      </c>
      <c r="AT185" s="104">
        <f>AU185/1.06</f>
        <v>47169.8113207547</v>
      </c>
      <c r="AU185" s="104">
        <v>50000</v>
      </c>
      <c r="AV185" s="131"/>
      <c r="AW185" s="104"/>
      <c r="AX185" s="165">
        <v>45538</v>
      </c>
      <c r="AY185" s="165"/>
      <c r="AZ185" s="104">
        <f>BB185/1.06</f>
        <v>47169.8113207547</v>
      </c>
      <c r="BA185" s="104"/>
      <c r="BB185" s="237">
        <f>AU185</f>
        <v>50000</v>
      </c>
      <c r="BC185" s="212" t="s">
        <v>499</v>
      </c>
      <c r="BD185" s="131"/>
      <c r="BE185" s="131"/>
      <c r="BF185" s="131"/>
      <c r="BG185" s="104"/>
      <c r="BH185" s="184">
        <v>2025</v>
      </c>
      <c r="BI185" s="185"/>
      <c r="BJ185" s="185"/>
      <c r="BK185" s="184">
        <v>2025</v>
      </c>
      <c r="BL185" s="104"/>
      <c r="BM185" s="131"/>
      <c r="BN185" s="131">
        <f t="shared" si="31"/>
        <v>50000</v>
      </c>
      <c r="BO185" s="90"/>
      <c r="BP185" s="90"/>
      <c r="BQ185" s="147" t="s">
        <v>428</v>
      </c>
      <c r="BR185" s="86"/>
      <c r="BS185" s="86"/>
    </row>
    <row r="186" s="55" customFormat="1" ht="25.5" spans="1:71">
      <c r="A186" s="86" t="s">
        <v>403</v>
      </c>
      <c r="B186" s="90" t="s">
        <v>561</v>
      </c>
      <c r="C186" s="88">
        <v>45516</v>
      </c>
      <c r="D186" s="147" t="s">
        <v>1153</v>
      </c>
      <c r="E186" s="147" t="s">
        <v>1154</v>
      </c>
      <c r="F186" s="147" t="s">
        <v>576</v>
      </c>
      <c r="G186" s="147" t="s">
        <v>1153</v>
      </c>
      <c r="H186" s="147" t="s">
        <v>1154</v>
      </c>
      <c r="I186" s="147" t="s">
        <v>576</v>
      </c>
      <c r="J186" s="102" t="s">
        <v>408</v>
      </c>
      <c r="K186" s="103" t="s">
        <v>408</v>
      </c>
      <c r="L186" s="86"/>
      <c r="M186" s="196"/>
      <c r="N186" s="196"/>
      <c r="O186" s="147" t="s">
        <v>251</v>
      </c>
      <c r="P186" s="199">
        <v>16130</v>
      </c>
      <c r="Q186" s="86" t="s">
        <v>436</v>
      </c>
      <c r="R186" s="147"/>
      <c r="S186" s="147"/>
      <c r="T186" s="147"/>
      <c r="U186" s="147" t="s">
        <v>141</v>
      </c>
      <c r="V186" s="147" t="s">
        <v>1155</v>
      </c>
      <c r="W186" s="147" t="s">
        <v>1156</v>
      </c>
      <c r="X186" s="147"/>
      <c r="Y186" s="147"/>
      <c r="Z186" s="147"/>
      <c r="AA186" s="147"/>
      <c r="AB186" s="147"/>
      <c r="AC186" s="147"/>
      <c r="AD186" s="147" t="s">
        <v>293</v>
      </c>
      <c r="AE186" s="147" t="s">
        <v>121</v>
      </c>
      <c r="AF186" s="147" t="s">
        <v>584</v>
      </c>
      <c r="AG186" s="220" t="s">
        <v>989</v>
      </c>
      <c r="AH186" s="192" t="s">
        <v>1157</v>
      </c>
      <c r="AI186" s="147" t="s">
        <v>581</v>
      </c>
      <c r="AJ186" s="86" t="s">
        <v>420</v>
      </c>
      <c r="AK186" s="86"/>
      <c r="AL186" s="90"/>
      <c r="AM186" s="192"/>
      <c r="AN186" s="147"/>
      <c r="AO186" s="147" t="s">
        <v>167</v>
      </c>
      <c r="AP186" s="147" t="s">
        <v>168</v>
      </c>
      <c r="AQ186" s="147" t="s">
        <v>992</v>
      </c>
      <c r="AR186" s="147"/>
      <c r="AS186" s="147"/>
      <c r="AT186" s="197">
        <f>240000/1.06</f>
        <v>226415.094339623</v>
      </c>
      <c r="AU186" s="197">
        <f>240000</f>
        <v>240000</v>
      </c>
      <c r="AV186" s="220"/>
      <c r="AW186" s="200"/>
      <c r="AX186" s="165">
        <v>45548</v>
      </c>
      <c r="AY186" s="165"/>
      <c r="AZ186" s="200">
        <f>AT186</f>
        <v>226415.094339623</v>
      </c>
      <c r="BA186" s="200"/>
      <c r="BB186" s="237">
        <f>AU186</f>
        <v>240000</v>
      </c>
      <c r="BC186" s="220" t="s">
        <v>579</v>
      </c>
      <c r="BD186" s="220"/>
      <c r="BE186" s="220"/>
      <c r="BF186" s="220"/>
      <c r="BG186" s="200"/>
      <c r="BH186" s="242">
        <v>2025</v>
      </c>
      <c r="BI186" s="185"/>
      <c r="BJ186" s="185"/>
      <c r="BK186" s="242">
        <v>2025</v>
      </c>
      <c r="BL186" s="200"/>
      <c r="BM186" s="220"/>
      <c r="BN186" s="131">
        <f t="shared" si="31"/>
        <v>240000</v>
      </c>
      <c r="BO186" s="147"/>
      <c r="BP186" s="147"/>
      <c r="BQ186" s="147" t="s">
        <v>479</v>
      </c>
      <c r="BR186" s="112"/>
      <c r="BS186" s="112"/>
    </row>
    <row r="187" s="8" customFormat="1" ht="51" spans="1:71">
      <c r="A187" s="86" t="s">
        <v>403</v>
      </c>
      <c r="B187" s="87" t="s">
        <v>519</v>
      </c>
      <c r="C187" s="88">
        <v>45549</v>
      </c>
      <c r="D187" s="90" t="s">
        <v>1158</v>
      </c>
      <c r="E187" s="90" t="s">
        <v>1159</v>
      </c>
      <c r="F187" s="90" t="s">
        <v>431</v>
      </c>
      <c r="G187" s="90" t="s">
        <v>1158</v>
      </c>
      <c r="H187" s="90" t="s">
        <v>1159</v>
      </c>
      <c r="I187" s="90" t="s">
        <v>1160</v>
      </c>
      <c r="J187" s="102" t="s">
        <v>408</v>
      </c>
      <c r="K187" s="102" t="s">
        <v>408</v>
      </c>
      <c r="L187" s="102"/>
      <c r="M187" s="102"/>
      <c r="N187" s="102" t="s">
        <v>684</v>
      </c>
      <c r="O187" s="90" t="s">
        <v>1161</v>
      </c>
      <c r="P187" s="104">
        <v>0</v>
      </c>
      <c r="Q187" s="90" t="s">
        <v>565</v>
      </c>
      <c r="R187" s="90" t="s">
        <v>1162</v>
      </c>
      <c r="S187" s="90" t="s">
        <v>1163</v>
      </c>
      <c r="T187" s="90"/>
      <c r="U187" s="87" t="s">
        <v>184</v>
      </c>
      <c r="V187" s="87" t="s">
        <v>710</v>
      </c>
      <c r="W187" s="90"/>
      <c r="X187" s="90"/>
      <c r="Y187" s="86"/>
      <c r="Z187" s="90"/>
      <c r="AA187" s="87" t="s">
        <v>1164</v>
      </c>
      <c r="AB187" s="87" t="s">
        <v>1164</v>
      </c>
      <c r="AC187" s="87"/>
      <c r="AD187" s="90" t="s">
        <v>163</v>
      </c>
      <c r="AE187" s="87" t="s">
        <v>186</v>
      </c>
      <c r="AF187" s="87" t="s">
        <v>474</v>
      </c>
      <c r="AG187" s="131" t="s">
        <v>808</v>
      </c>
      <c r="AH187" s="90" t="s">
        <v>1165</v>
      </c>
      <c r="AI187" s="87" t="s">
        <v>1166</v>
      </c>
      <c r="AJ187" s="87" t="s">
        <v>1167</v>
      </c>
      <c r="AK187" s="90" t="s">
        <v>89</v>
      </c>
      <c r="AL187" s="90" t="s">
        <v>1168</v>
      </c>
      <c r="AM187" s="87" t="s">
        <v>1169</v>
      </c>
      <c r="AN187" s="87" t="s">
        <v>1170</v>
      </c>
      <c r="AO187" s="87"/>
      <c r="AP187" s="87"/>
      <c r="AQ187" s="87"/>
      <c r="AR187" s="87"/>
      <c r="AS187" s="87" t="s">
        <v>1171</v>
      </c>
      <c r="AT187" s="104"/>
      <c r="AU187" s="104">
        <f>AW187*1.62</f>
        <v>243000</v>
      </c>
      <c r="AV187" s="131" t="s">
        <v>1172</v>
      </c>
      <c r="AW187" s="104">
        <v>150000</v>
      </c>
      <c r="AX187" s="165">
        <v>2024</v>
      </c>
      <c r="AY187" s="165"/>
      <c r="AZ187" s="237">
        <f>BB187/1.06</f>
        <v>229245.283018868</v>
      </c>
      <c r="BA187" s="237"/>
      <c r="BB187" s="237">
        <v>243000</v>
      </c>
      <c r="BC187" s="212" t="s">
        <v>499</v>
      </c>
      <c r="BD187" s="238"/>
      <c r="BE187" s="238"/>
      <c r="BF187" s="238"/>
      <c r="BG187" s="237">
        <f>AU187</f>
        <v>243000</v>
      </c>
      <c r="BH187" s="243">
        <v>2025</v>
      </c>
      <c r="BI187" s="185"/>
      <c r="BJ187" s="185"/>
      <c r="BK187" s="243">
        <v>2025</v>
      </c>
      <c r="BL187" s="104"/>
      <c r="BM187" s="131"/>
      <c r="BN187" s="131">
        <f t="shared" si="31"/>
        <v>243000</v>
      </c>
      <c r="BO187" s="90"/>
      <c r="BP187" s="90"/>
      <c r="BQ187" s="147" t="s">
        <v>428</v>
      </c>
      <c r="BR187" s="86"/>
      <c r="BS187" s="86"/>
    </row>
    <row r="188" s="55" customFormat="1" ht="25.5" spans="1:71">
      <c r="A188" s="225" t="s">
        <v>1001</v>
      </c>
      <c r="B188" s="87" t="s">
        <v>170</v>
      </c>
      <c r="C188" s="88">
        <v>45604</v>
      </c>
      <c r="D188" s="90" t="s">
        <v>481</v>
      </c>
      <c r="E188" s="90" t="s">
        <v>482</v>
      </c>
      <c r="F188" s="90" t="s">
        <v>450</v>
      </c>
      <c r="G188" s="90" t="s">
        <v>483</v>
      </c>
      <c r="H188" s="90" t="s">
        <v>482</v>
      </c>
      <c r="I188" s="90" t="s">
        <v>450</v>
      </c>
      <c r="J188" s="102" t="s">
        <v>409</v>
      </c>
      <c r="K188" s="103" t="s">
        <v>409</v>
      </c>
      <c r="L188" s="103"/>
      <c r="M188" s="103"/>
      <c r="N188" s="103"/>
      <c r="O188" s="90" t="s">
        <v>484</v>
      </c>
      <c r="P188" s="104">
        <v>15443</v>
      </c>
      <c r="Q188" s="90" t="s">
        <v>436</v>
      </c>
      <c r="R188" s="112"/>
      <c r="S188" s="112"/>
      <c r="T188" s="112"/>
      <c r="U188" s="90" t="s">
        <v>141</v>
      </c>
      <c r="V188" s="90" t="s">
        <v>471</v>
      </c>
      <c r="W188" s="90" t="s">
        <v>88</v>
      </c>
      <c r="X188" s="112"/>
      <c r="Y188" s="112"/>
      <c r="Z188" s="112"/>
      <c r="AA188" s="112"/>
      <c r="AB188" s="112"/>
      <c r="AC188" s="112"/>
      <c r="AD188" s="147" t="s">
        <v>667</v>
      </c>
      <c r="AE188" s="147" t="s">
        <v>583</v>
      </c>
      <c r="AF188" s="90" t="s">
        <v>165</v>
      </c>
      <c r="AG188" s="112" t="s">
        <v>668</v>
      </c>
      <c r="AH188" s="112" t="s">
        <v>1173</v>
      </c>
      <c r="AI188" s="211" t="s">
        <v>145</v>
      </c>
      <c r="AJ188" s="90" t="s">
        <v>487</v>
      </c>
      <c r="AK188" s="112"/>
      <c r="AL188" s="112"/>
      <c r="AM188" s="112"/>
      <c r="AN188" s="112"/>
      <c r="AO188" s="87" t="s">
        <v>167</v>
      </c>
      <c r="AP188" s="147" t="s">
        <v>237</v>
      </c>
      <c r="AQ188" s="87" t="s">
        <v>488</v>
      </c>
      <c r="AR188" s="90" t="s">
        <v>488</v>
      </c>
      <c r="AS188" s="112"/>
      <c r="AT188" s="197">
        <f t="shared" ref="AT188:AT192" si="36">AU188/1.06</f>
        <v>110377.358490566</v>
      </c>
      <c r="AU188" s="197">
        <v>117000</v>
      </c>
      <c r="AV188" s="166"/>
      <c r="AW188" s="197"/>
      <c r="AX188" s="165">
        <v>45604</v>
      </c>
      <c r="AY188" s="165"/>
      <c r="AZ188" s="197">
        <f>BB188/1.06</f>
        <v>110377.358490566</v>
      </c>
      <c r="BA188" s="197"/>
      <c r="BB188" s="239">
        <v>117000</v>
      </c>
      <c r="BC188" s="166" t="s">
        <v>579</v>
      </c>
      <c r="BD188" s="166"/>
      <c r="BE188" s="166"/>
      <c r="BF188" s="112"/>
      <c r="BG188" s="197"/>
      <c r="BH188" s="196">
        <v>2025</v>
      </c>
      <c r="BI188" s="185"/>
      <c r="BJ188" s="185"/>
      <c r="BK188" s="196">
        <v>2025</v>
      </c>
      <c r="BL188" s="197">
        <v>117000</v>
      </c>
      <c r="BM188" s="112"/>
      <c r="BN188" s="131">
        <f t="shared" si="31"/>
        <v>0</v>
      </c>
      <c r="BO188" s="112"/>
      <c r="BP188" s="112"/>
      <c r="BQ188" s="112"/>
      <c r="BR188" s="188"/>
      <c r="BS188" s="112"/>
    </row>
    <row r="189" s="55" customFormat="1" ht="25.5" spans="1:71">
      <c r="A189" s="225" t="s">
        <v>1001</v>
      </c>
      <c r="B189" s="87" t="s">
        <v>170</v>
      </c>
      <c r="C189" s="88">
        <v>45594</v>
      </c>
      <c r="D189" s="90" t="s">
        <v>1003</v>
      </c>
      <c r="E189" s="90" t="s">
        <v>491</v>
      </c>
      <c r="F189" s="90" t="s">
        <v>450</v>
      </c>
      <c r="G189" s="90" t="s">
        <v>490</v>
      </c>
      <c r="H189" s="90" t="s">
        <v>491</v>
      </c>
      <c r="I189" s="90" t="s">
        <v>450</v>
      </c>
      <c r="J189" s="102" t="s">
        <v>409</v>
      </c>
      <c r="K189" s="103" t="s">
        <v>409</v>
      </c>
      <c r="L189" s="103"/>
      <c r="M189" s="103"/>
      <c r="N189" s="103"/>
      <c r="O189" s="90" t="s">
        <v>484</v>
      </c>
      <c r="P189" s="104">
        <v>86020</v>
      </c>
      <c r="Q189" s="90" t="s">
        <v>492</v>
      </c>
      <c r="R189" s="112"/>
      <c r="S189" s="112"/>
      <c r="T189" s="112"/>
      <c r="U189" s="90" t="s">
        <v>141</v>
      </c>
      <c r="V189" s="90" t="s">
        <v>471</v>
      </c>
      <c r="W189" s="90" t="s">
        <v>88</v>
      </c>
      <c r="X189" s="112"/>
      <c r="Y189" s="112"/>
      <c r="Z189" s="112"/>
      <c r="AA189" s="112"/>
      <c r="AB189" s="112"/>
      <c r="AC189" s="112"/>
      <c r="AD189" s="147" t="s">
        <v>667</v>
      </c>
      <c r="AE189" s="147" t="s">
        <v>583</v>
      </c>
      <c r="AF189" s="90" t="s">
        <v>165</v>
      </c>
      <c r="AG189" s="112" t="s">
        <v>668</v>
      </c>
      <c r="AH189" s="112" t="s">
        <v>1173</v>
      </c>
      <c r="AI189" s="211" t="s">
        <v>145</v>
      </c>
      <c r="AJ189" s="90" t="s">
        <v>493</v>
      </c>
      <c r="AK189" s="112"/>
      <c r="AL189" s="112"/>
      <c r="AM189" s="112"/>
      <c r="AN189" s="112"/>
      <c r="AO189" s="87" t="s">
        <v>167</v>
      </c>
      <c r="AP189" s="147" t="s">
        <v>237</v>
      </c>
      <c r="AQ189" s="87" t="s">
        <v>488</v>
      </c>
      <c r="AR189" s="90" t="s">
        <v>488</v>
      </c>
      <c r="AS189" s="112"/>
      <c r="AT189" s="197">
        <f t="shared" si="36"/>
        <v>301886.79245283</v>
      </c>
      <c r="AU189" s="197">
        <v>320000</v>
      </c>
      <c r="AV189" s="166"/>
      <c r="AW189" s="197"/>
      <c r="AX189" s="165">
        <v>45594</v>
      </c>
      <c r="AY189" s="165"/>
      <c r="AZ189" s="197">
        <f>BB189/1.06</f>
        <v>301886.79245283</v>
      </c>
      <c r="BA189" s="197"/>
      <c r="BB189" s="239">
        <f>AU189</f>
        <v>320000</v>
      </c>
      <c r="BC189" s="166" t="s">
        <v>489</v>
      </c>
      <c r="BD189" s="166"/>
      <c r="BE189" s="166"/>
      <c r="BF189" s="112"/>
      <c r="BG189" s="197"/>
      <c r="BH189" s="196">
        <v>2025</v>
      </c>
      <c r="BI189" s="185"/>
      <c r="BJ189" s="185"/>
      <c r="BK189" s="196">
        <v>2025</v>
      </c>
      <c r="BL189" s="197">
        <v>320000</v>
      </c>
      <c r="BM189" s="112"/>
      <c r="BN189" s="131">
        <f t="shared" si="31"/>
        <v>0</v>
      </c>
      <c r="BO189" s="112"/>
      <c r="BP189" s="112"/>
      <c r="BQ189" s="112"/>
      <c r="BR189" s="188"/>
      <c r="BS189" s="112"/>
    </row>
    <row r="190" s="8" customFormat="1" ht="38.25" spans="1:71">
      <c r="A190" s="86" t="s">
        <v>403</v>
      </c>
      <c r="B190" s="87" t="s">
        <v>404</v>
      </c>
      <c r="C190" s="88">
        <v>45604</v>
      </c>
      <c r="D190" s="147" t="s">
        <v>1174</v>
      </c>
      <c r="E190" s="90" t="s">
        <v>1175</v>
      </c>
      <c r="F190" s="147" t="s">
        <v>576</v>
      </c>
      <c r="G190" s="90" t="s">
        <v>1174</v>
      </c>
      <c r="H190" s="90" t="s">
        <v>1175</v>
      </c>
      <c r="I190" s="90" t="s">
        <v>689</v>
      </c>
      <c r="J190" s="102" t="s">
        <v>408</v>
      </c>
      <c r="K190" s="102" t="s">
        <v>579</v>
      </c>
      <c r="L190" s="102"/>
      <c r="M190" s="102"/>
      <c r="N190" s="102"/>
      <c r="O190" s="90" t="s">
        <v>1161</v>
      </c>
      <c r="P190" s="104">
        <v>0</v>
      </c>
      <c r="Q190" s="90" t="s">
        <v>675</v>
      </c>
      <c r="R190" s="90"/>
      <c r="S190" s="90"/>
      <c r="T190" s="90"/>
      <c r="U190" s="90" t="s">
        <v>580</v>
      </c>
      <c r="V190" s="87" t="s">
        <v>581</v>
      </c>
      <c r="W190" s="90"/>
      <c r="X190" s="90"/>
      <c r="Y190" s="86"/>
      <c r="Z190" s="90"/>
      <c r="AA190" s="87" t="s">
        <v>417</v>
      </c>
      <c r="AB190" s="87" t="s">
        <v>1015</v>
      </c>
      <c r="AC190" s="87"/>
      <c r="AD190" s="90" t="s">
        <v>163</v>
      </c>
      <c r="AE190" s="87" t="s">
        <v>186</v>
      </c>
      <c r="AF190" s="87" t="s">
        <v>584</v>
      </c>
      <c r="AG190" s="131" t="s">
        <v>198</v>
      </c>
      <c r="AH190" s="90" t="s">
        <v>1176</v>
      </c>
      <c r="AI190" s="211" t="s">
        <v>145</v>
      </c>
      <c r="AJ190" s="87" t="s">
        <v>747</v>
      </c>
      <c r="AK190" s="87"/>
      <c r="AL190" s="87"/>
      <c r="AM190" s="87"/>
      <c r="AN190" s="87"/>
      <c r="AO190" s="87" t="s">
        <v>421</v>
      </c>
      <c r="AP190" s="87" t="s">
        <v>812</v>
      </c>
      <c r="AQ190" s="87" t="s">
        <v>445</v>
      </c>
      <c r="AR190" s="87" t="s">
        <v>445</v>
      </c>
      <c r="AS190" s="87" t="s">
        <v>1177</v>
      </c>
      <c r="AT190" s="104">
        <f t="shared" si="36"/>
        <v>12264.1509433962</v>
      </c>
      <c r="AU190" s="104">
        <v>13000</v>
      </c>
      <c r="AV190" s="131"/>
      <c r="AW190" s="104"/>
      <c r="AX190" s="165">
        <v>45730</v>
      </c>
      <c r="AY190" s="165"/>
      <c r="AZ190" s="200">
        <f>BB190/1.06</f>
        <v>12264.1509433962</v>
      </c>
      <c r="BA190" s="200"/>
      <c r="BB190" s="237">
        <v>13000</v>
      </c>
      <c r="BC190" s="212" t="s">
        <v>499</v>
      </c>
      <c r="BD190" s="238"/>
      <c r="BE190" s="238"/>
      <c r="BF190" s="238"/>
      <c r="BG190" s="200"/>
      <c r="BH190" s="242">
        <v>2025</v>
      </c>
      <c r="BI190" s="185">
        <v>45731</v>
      </c>
      <c r="BJ190" s="185">
        <v>45784</v>
      </c>
      <c r="BK190" s="242">
        <v>2025</v>
      </c>
      <c r="BL190" s="200"/>
      <c r="BM190" s="131" t="s">
        <v>1178</v>
      </c>
      <c r="BN190" s="131">
        <f t="shared" si="31"/>
        <v>13000</v>
      </c>
      <c r="BO190" s="90"/>
      <c r="BP190" s="90"/>
      <c r="BQ190" s="147" t="s">
        <v>428</v>
      </c>
      <c r="BR190" s="86"/>
      <c r="BS190" s="86"/>
    </row>
    <row r="191" s="8" customFormat="1" ht="127.5" hidden="1" spans="1:71">
      <c r="A191" s="26" t="s">
        <v>403</v>
      </c>
      <c r="B191" s="13" t="s">
        <v>429</v>
      </c>
      <c r="C191" s="14">
        <v>45609</v>
      </c>
      <c r="D191" s="13" t="s">
        <v>1179</v>
      </c>
      <c r="E191" s="13" t="s">
        <v>1180</v>
      </c>
      <c r="F191" s="13" t="s">
        <v>431</v>
      </c>
      <c r="G191" s="13" t="s">
        <v>1181</v>
      </c>
      <c r="H191" s="13" t="s">
        <v>1181</v>
      </c>
      <c r="I191" s="13" t="s">
        <v>431</v>
      </c>
      <c r="J191" s="20" t="s">
        <v>489</v>
      </c>
      <c r="K191" s="202" t="s">
        <v>1182</v>
      </c>
      <c r="L191" s="21" t="s">
        <v>1183</v>
      </c>
      <c r="M191" s="21" t="s">
        <v>1184</v>
      </c>
      <c r="N191" s="21"/>
      <c r="O191" s="13" t="s">
        <v>513</v>
      </c>
      <c r="P191" s="22">
        <f>1912300000000*0.05/10000</f>
        <v>9561500</v>
      </c>
      <c r="Q191" s="13" t="s">
        <v>1185</v>
      </c>
      <c r="R191" s="13"/>
      <c r="S191" s="13"/>
      <c r="T191" s="13"/>
      <c r="U191" s="13" t="s">
        <v>141</v>
      </c>
      <c r="V191" s="195" t="s">
        <v>471</v>
      </c>
      <c r="W191" s="13" t="s">
        <v>88</v>
      </c>
      <c r="X191" s="26" t="s">
        <v>1186</v>
      </c>
      <c r="Y191" s="26" t="s">
        <v>1187</v>
      </c>
      <c r="Z191" s="207" t="s">
        <v>1188</v>
      </c>
      <c r="AA191" s="26"/>
      <c r="AB191" s="27"/>
      <c r="AC191" s="27"/>
      <c r="AD191" s="13" t="s">
        <v>1189</v>
      </c>
      <c r="AE191" s="13" t="s">
        <v>186</v>
      </c>
      <c r="AF191" s="13" t="s">
        <v>959</v>
      </c>
      <c r="AG191" s="28"/>
      <c r="AH191" s="13" t="s">
        <v>1190</v>
      </c>
      <c r="AI191" s="27" t="s">
        <v>416</v>
      </c>
      <c r="AJ191" s="13" t="s">
        <v>710</v>
      </c>
      <c r="AK191" s="27"/>
      <c r="AL191" s="27"/>
      <c r="AM191" s="27"/>
      <c r="AN191" s="27"/>
      <c r="AO191" s="13" t="s">
        <v>421</v>
      </c>
      <c r="AP191" s="13" t="s">
        <v>812</v>
      </c>
      <c r="AQ191" s="13" t="s">
        <v>478</v>
      </c>
      <c r="AR191" s="13" t="s">
        <v>937</v>
      </c>
      <c r="AS191" s="13" t="s">
        <v>1191</v>
      </c>
      <c r="AT191" s="22">
        <f t="shared" si="36"/>
        <v>1964166.98113208</v>
      </c>
      <c r="AU191" s="22">
        <v>2082017</v>
      </c>
      <c r="AV191" s="28"/>
      <c r="AW191" s="22"/>
      <c r="AX191" s="236"/>
      <c r="AY191" s="21"/>
      <c r="AZ191" s="22"/>
      <c r="BA191" s="22"/>
      <c r="BB191" s="22"/>
      <c r="BC191" s="28"/>
      <c r="BD191" s="28"/>
      <c r="BE191" s="28"/>
      <c r="BF191" s="28"/>
      <c r="BG191" s="22"/>
      <c r="BH191" s="40"/>
      <c r="BI191" s="219"/>
      <c r="BJ191" s="219"/>
      <c r="BK191" s="40"/>
      <c r="BL191" s="22"/>
      <c r="BM191" s="28"/>
      <c r="BN191" s="28">
        <f t="shared" si="31"/>
        <v>0</v>
      </c>
      <c r="BO191" s="13" t="s">
        <v>1192</v>
      </c>
      <c r="BP191" s="13" t="s">
        <v>1193</v>
      </c>
      <c r="BQ191" s="15" t="s">
        <v>428</v>
      </c>
      <c r="BR191" s="221">
        <v>45800</v>
      </c>
      <c r="BS191" s="26"/>
    </row>
    <row r="192" s="8" customFormat="1" ht="25.5" spans="1:71">
      <c r="A192" s="86" t="s">
        <v>403</v>
      </c>
      <c r="B192" s="87" t="s">
        <v>429</v>
      </c>
      <c r="C192" s="88">
        <v>45632</v>
      </c>
      <c r="D192" s="90" t="s">
        <v>1194</v>
      </c>
      <c r="E192" s="90" t="s">
        <v>1195</v>
      </c>
      <c r="F192" s="147" t="s">
        <v>576</v>
      </c>
      <c r="G192" s="90" t="s">
        <v>1194</v>
      </c>
      <c r="H192" s="90" t="s">
        <v>1195</v>
      </c>
      <c r="I192" s="90" t="s">
        <v>450</v>
      </c>
      <c r="J192" s="103" t="s">
        <v>828</v>
      </c>
      <c r="K192" s="102" t="s">
        <v>408</v>
      </c>
      <c r="L192" s="102"/>
      <c r="M192" s="102"/>
      <c r="N192" s="102"/>
      <c r="O192" s="90" t="s">
        <v>1196</v>
      </c>
      <c r="P192" s="104">
        <v>3529</v>
      </c>
      <c r="Q192" s="90" t="s">
        <v>470</v>
      </c>
      <c r="R192" s="90"/>
      <c r="S192" s="90"/>
      <c r="T192" s="90"/>
      <c r="U192" s="90" t="s">
        <v>141</v>
      </c>
      <c r="V192" s="87" t="s">
        <v>691</v>
      </c>
      <c r="W192" s="112" t="s">
        <v>90</v>
      </c>
      <c r="X192" s="90" t="s">
        <v>1197</v>
      </c>
      <c r="Y192" s="86"/>
      <c r="Z192" s="90"/>
      <c r="AA192" s="90"/>
      <c r="AB192" s="90"/>
      <c r="AC192" s="90"/>
      <c r="AD192" s="90" t="s">
        <v>1198</v>
      </c>
      <c r="AE192" s="87" t="s">
        <v>186</v>
      </c>
      <c r="AF192" s="87" t="s">
        <v>474</v>
      </c>
      <c r="AG192" s="131" t="s">
        <v>198</v>
      </c>
      <c r="AH192" s="90" t="s">
        <v>1199</v>
      </c>
      <c r="AI192" s="133" t="s">
        <v>416</v>
      </c>
      <c r="AJ192" s="87" t="s">
        <v>1200</v>
      </c>
      <c r="AK192" s="90"/>
      <c r="AL192" s="90"/>
      <c r="AM192" s="90"/>
      <c r="AN192" s="90"/>
      <c r="AO192" s="87" t="s">
        <v>421</v>
      </c>
      <c r="AP192" s="87" t="s">
        <v>812</v>
      </c>
      <c r="AQ192" s="87" t="s">
        <v>478</v>
      </c>
      <c r="AR192" s="87" t="s">
        <v>937</v>
      </c>
      <c r="AS192" s="87" t="s">
        <v>1131</v>
      </c>
      <c r="AT192" s="104">
        <f t="shared" si="36"/>
        <v>47169.8113207547</v>
      </c>
      <c r="AU192" s="104">
        <v>50000</v>
      </c>
      <c r="AV192" s="131"/>
      <c r="AW192" s="104"/>
      <c r="AX192" s="165">
        <v>45727</v>
      </c>
      <c r="AY192" s="165"/>
      <c r="AZ192" s="200">
        <f>BB192/1.06</f>
        <v>47169.8113207547</v>
      </c>
      <c r="BA192" s="200"/>
      <c r="BB192" s="237">
        <v>50000</v>
      </c>
      <c r="BC192" s="220" t="s">
        <v>579</v>
      </c>
      <c r="BD192" s="238"/>
      <c r="BE192" s="238"/>
      <c r="BF192" s="238"/>
      <c r="BG192" s="237"/>
      <c r="BH192" s="242">
        <v>2025</v>
      </c>
      <c r="BI192" s="185"/>
      <c r="BJ192" s="185"/>
      <c r="BK192" s="242">
        <v>2025</v>
      </c>
      <c r="BL192" s="104"/>
      <c r="BM192" s="131"/>
      <c r="BN192" s="131">
        <f t="shared" si="31"/>
        <v>50000</v>
      </c>
      <c r="BO192" s="90"/>
      <c r="BP192" s="90"/>
      <c r="BQ192" s="147" t="s">
        <v>428</v>
      </c>
      <c r="BR192" s="188"/>
      <c r="BS192" s="86"/>
    </row>
    <row r="193" s="55" customFormat="1" ht="38.25" spans="1:71">
      <c r="A193" s="112" t="s">
        <v>1201</v>
      </c>
      <c r="B193" s="112" t="s">
        <v>728</v>
      </c>
      <c r="C193" s="245">
        <v>44875</v>
      </c>
      <c r="D193" s="112" t="s">
        <v>1202</v>
      </c>
      <c r="E193" s="112" t="s">
        <v>504</v>
      </c>
      <c r="F193" s="112" t="s">
        <v>576</v>
      </c>
      <c r="G193" s="112" t="s">
        <v>1202</v>
      </c>
      <c r="H193" s="112" t="s">
        <v>504</v>
      </c>
      <c r="I193" s="112" t="s">
        <v>576</v>
      </c>
      <c r="J193" s="196" t="s">
        <v>579</v>
      </c>
      <c r="K193" s="196" t="s">
        <v>579</v>
      </c>
      <c r="L193" s="196"/>
      <c r="M193" s="196"/>
      <c r="N193" s="196"/>
      <c r="O193" s="112" t="s">
        <v>271</v>
      </c>
      <c r="P193" s="197">
        <v>78689</v>
      </c>
      <c r="Q193" s="112" t="s">
        <v>217</v>
      </c>
      <c r="R193" s="112"/>
      <c r="S193" s="112"/>
      <c r="T193" s="112"/>
      <c r="U193" s="112" t="s">
        <v>141</v>
      </c>
      <c r="V193" s="112" t="s">
        <v>751</v>
      </c>
      <c r="W193" s="112" t="s">
        <v>88</v>
      </c>
      <c r="X193" s="112"/>
      <c r="Y193" s="112"/>
      <c r="Z193" s="112"/>
      <c r="AA193" s="112"/>
      <c r="AB193" s="112"/>
      <c r="AC193" s="112"/>
      <c r="AD193" s="147" t="s">
        <v>293</v>
      </c>
      <c r="AE193" s="147" t="s">
        <v>583</v>
      </c>
      <c r="AF193" s="112" t="s">
        <v>584</v>
      </c>
      <c r="AG193" s="112" t="s">
        <v>1203</v>
      </c>
      <c r="AH193" s="112" t="s">
        <v>1204</v>
      </c>
      <c r="AI193" s="209" t="s">
        <v>1205</v>
      </c>
      <c r="AJ193" s="112" t="s">
        <v>603</v>
      </c>
      <c r="AK193" s="112"/>
      <c r="AL193" s="112"/>
      <c r="AM193" s="112"/>
      <c r="AN193" s="112"/>
      <c r="AO193" s="147" t="s">
        <v>167</v>
      </c>
      <c r="AP193" s="147" t="s">
        <v>237</v>
      </c>
      <c r="AQ193" s="112" t="s">
        <v>517</v>
      </c>
      <c r="AR193" s="112" t="s">
        <v>517</v>
      </c>
      <c r="AS193" s="112" t="s">
        <v>1206</v>
      </c>
      <c r="AT193" s="197">
        <f t="shared" ref="AT193:AT198" si="37">AU193/1.06</f>
        <v>143900</v>
      </c>
      <c r="AU193" s="197">
        <f>BB193</f>
        <v>152534</v>
      </c>
      <c r="AV193" s="166"/>
      <c r="AW193" s="197"/>
      <c r="AX193" s="213">
        <v>44875</v>
      </c>
      <c r="AY193" s="213"/>
      <c r="AZ193" s="197">
        <v>143900</v>
      </c>
      <c r="BA193" s="197"/>
      <c r="BB193" s="239">
        <f>AZ193*1.06</f>
        <v>152534</v>
      </c>
      <c r="BC193" s="166" t="s">
        <v>579</v>
      </c>
      <c r="BD193" s="166"/>
      <c r="BE193" s="166"/>
      <c r="BF193" s="112"/>
      <c r="BG193" s="197"/>
      <c r="BH193" s="196">
        <v>2025</v>
      </c>
      <c r="BI193" s="293"/>
      <c r="BJ193" s="293"/>
      <c r="BK193" s="196">
        <v>2025</v>
      </c>
      <c r="BL193" s="197"/>
      <c r="BM193" s="112"/>
      <c r="BN193" s="220">
        <f t="shared" si="31"/>
        <v>152534</v>
      </c>
      <c r="BO193" s="112"/>
      <c r="BP193" s="112"/>
      <c r="BQ193" s="300"/>
      <c r="BR193" s="301"/>
      <c r="BS193" s="300"/>
    </row>
    <row r="194" s="55" customFormat="1" ht="25.5" spans="1:71">
      <c r="A194" s="91" t="s">
        <v>1001</v>
      </c>
      <c r="B194" s="87" t="s">
        <v>170</v>
      </c>
      <c r="C194" s="88">
        <v>45650</v>
      </c>
      <c r="D194" s="225" t="s">
        <v>666</v>
      </c>
      <c r="E194" s="90" t="s">
        <v>501</v>
      </c>
      <c r="F194" s="90" t="s">
        <v>450</v>
      </c>
      <c r="G194" s="90" t="s">
        <v>500</v>
      </c>
      <c r="H194" s="90" t="s">
        <v>501</v>
      </c>
      <c r="I194" s="90" t="s">
        <v>450</v>
      </c>
      <c r="J194" s="102" t="s">
        <v>409</v>
      </c>
      <c r="K194" s="103" t="s">
        <v>409</v>
      </c>
      <c r="L194" s="103"/>
      <c r="M194" s="103"/>
      <c r="N194" s="103"/>
      <c r="O194" s="90" t="s">
        <v>496</v>
      </c>
      <c r="P194" s="104">
        <v>95844</v>
      </c>
      <c r="Q194" s="90" t="s">
        <v>492</v>
      </c>
      <c r="R194" s="112"/>
      <c r="S194" s="112"/>
      <c r="T194" s="112"/>
      <c r="U194" s="90" t="s">
        <v>141</v>
      </c>
      <c r="V194" s="90" t="s">
        <v>471</v>
      </c>
      <c r="W194" s="90" t="s">
        <v>88</v>
      </c>
      <c r="X194" s="112"/>
      <c r="Y194" s="112"/>
      <c r="Z194" s="112"/>
      <c r="AA194" s="112"/>
      <c r="AB194" s="112"/>
      <c r="AC194" s="112"/>
      <c r="AD194" s="147" t="s">
        <v>667</v>
      </c>
      <c r="AE194" s="147" t="s">
        <v>583</v>
      </c>
      <c r="AF194" s="112" t="s">
        <v>584</v>
      </c>
      <c r="AG194" s="112" t="s">
        <v>668</v>
      </c>
      <c r="AH194" s="90" t="s">
        <v>1207</v>
      </c>
      <c r="AI194" s="211" t="s">
        <v>145</v>
      </c>
      <c r="AJ194" s="90" t="s">
        <v>502</v>
      </c>
      <c r="AK194" s="112"/>
      <c r="AL194" s="112"/>
      <c r="AM194" s="112"/>
      <c r="AN194" s="112"/>
      <c r="AO194" s="87" t="s">
        <v>167</v>
      </c>
      <c r="AP194" s="147" t="s">
        <v>237</v>
      </c>
      <c r="AQ194" s="87" t="s">
        <v>488</v>
      </c>
      <c r="AR194" s="90" t="s">
        <v>488</v>
      </c>
      <c r="AS194" s="112"/>
      <c r="AT194" s="104">
        <f t="shared" si="37"/>
        <v>215180</v>
      </c>
      <c r="AU194" s="104">
        <f>BB194</f>
        <v>228090.8</v>
      </c>
      <c r="AV194" s="166"/>
      <c r="AW194" s="197"/>
      <c r="AX194" s="165">
        <f>C194</f>
        <v>45650</v>
      </c>
      <c r="AY194" s="165" t="s">
        <v>600</v>
      </c>
      <c r="AZ194" s="104">
        <v>215180</v>
      </c>
      <c r="BA194" s="104"/>
      <c r="BB194" s="237">
        <f>AZ194*1.06</f>
        <v>228090.8</v>
      </c>
      <c r="BC194" s="166" t="s">
        <v>579</v>
      </c>
      <c r="BD194" s="166"/>
      <c r="BE194" s="166"/>
      <c r="BF194" s="112"/>
      <c r="BG194" s="197"/>
      <c r="BH194" s="196">
        <v>2025</v>
      </c>
      <c r="BI194" s="185"/>
      <c r="BJ194" s="185"/>
      <c r="BK194" s="196">
        <v>2025</v>
      </c>
      <c r="BL194" s="197">
        <v>228090.8</v>
      </c>
      <c r="BM194" s="112"/>
      <c r="BN194" s="131">
        <f t="shared" si="31"/>
        <v>0</v>
      </c>
      <c r="BO194" s="112"/>
      <c r="BP194" s="112"/>
      <c r="BQ194" s="300"/>
      <c r="BR194" s="302"/>
      <c r="BS194" s="300"/>
    </row>
    <row r="195" s="55" customFormat="1" ht="38.25" spans="1:71">
      <c r="A195" s="91" t="s">
        <v>1001</v>
      </c>
      <c r="B195" s="87" t="s">
        <v>170</v>
      </c>
      <c r="C195" s="88">
        <v>45670</v>
      </c>
      <c r="D195" s="112" t="s">
        <v>670</v>
      </c>
      <c r="E195" s="90" t="s">
        <v>495</v>
      </c>
      <c r="F195" s="90" t="s">
        <v>450</v>
      </c>
      <c r="G195" s="90" t="s">
        <v>494</v>
      </c>
      <c r="H195" s="90" t="s">
        <v>495</v>
      </c>
      <c r="I195" s="90" t="s">
        <v>450</v>
      </c>
      <c r="J195" s="102" t="s">
        <v>409</v>
      </c>
      <c r="K195" s="103" t="s">
        <v>409</v>
      </c>
      <c r="L195" s="103"/>
      <c r="M195" s="103"/>
      <c r="N195" s="103"/>
      <c r="O195" s="90" t="s">
        <v>496</v>
      </c>
      <c r="P195" s="104">
        <v>87735</v>
      </c>
      <c r="Q195" s="90" t="s">
        <v>492</v>
      </c>
      <c r="R195" s="112"/>
      <c r="S195" s="112"/>
      <c r="T195" s="112"/>
      <c r="U195" s="90" t="s">
        <v>141</v>
      </c>
      <c r="V195" s="90" t="s">
        <v>471</v>
      </c>
      <c r="W195" s="90" t="s">
        <v>88</v>
      </c>
      <c r="X195" s="112"/>
      <c r="Y195" s="112"/>
      <c r="Z195" s="112"/>
      <c r="AA195" s="112"/>
      <c r="AB195" s="112"/>
      <c r="AC195" s="112"/>
      <c r="AD195" s="147" t="s">
        <v>667</v>
      </c>
      <c r="AE195" s="147" t="s">
        <v>583</v>
      </c>
      <c r="AF195" s="90" t="s">
        <v>165</v>
      </c>
      <c r="AG195" s="112" t="s">
        <v>668</v>
      </c>
      <c r="AH195" s="90" t="s">
        <v>1207</v>
      </c>
      <c r="AI195" s="211" t="s">
        <v>145</v>
      </c>
      <c r="AJ195" s="90" t="s">
        <v>498</v>
      </c>
      <c r="AK195" s="112"/>
      <c r="AL195" s="112"/>
      <c r="AM195" s="112"/>
      <c r="AN195" s="112"/>
      <c r="AO195" s="87" t="s">
        <v>167</v>
      </c>
      <c r="AP195" s="147" t="s">
        <v>237</v>
      </c>
      <c r="AQ195" s="87" t="s">
        <v>488</v>
      </c>
      <c r="AR195" s="90" t="s">
        <v>488</v>
      </c>
      <c r="AS195" s="112"/>
      <c r="AT195" s="104">
        <f t="shared" si="37"/>
        <v>211660.377358491</v>
      </c>
      <c r="AU195" s="197">
        <v>224360</v>
      </c>
      <c r="AV195" s="166"/>
      <c r="AW195" s="197"/>
      <c r="AX195" s="165">
        <f>C195</f>
        <v>45670</v>
      </c>
      <c r="AY195" s="165" t="s">
        <v>600</v>
      </c>
      <c r="AZ195" s="104">
        <f t="shared" ref="AZ195" si="38">BB195/1.06</f>
        <v>211660.377358491</v>
      </c>
      <c r="BA195" s="104"/>
      <c r="BB195" s="237">
        <f t="shared" ref="BB195" si="39">AU195</f>
        <v>224360</v>
      </c>
      <c r="BC195" s="166" t="s">
        <v>579</v>
      </c>
      <c r="BD195" s="166"/>
      <c r="BE195" s="166"/>
      <c r="BF195" s="112"/>
      <c r="BG195" s="197"/>
      <c r="BH195" s="196">
        <v>2025</v>
      </c>
      <c r="BI195" s="185"/>
      <c r="BJ195" s="185"/>
      <c r="BK195" s="196">
        <v>2025</v>
      </c>
      <c r="BL195" s="197">
        <v>224360</v>
      </c>
      <c r="BM195" s="112"/>
      <c r="BN195" s="131">
        <f t="shared" si="31"/>
        <v>0</v>
      </c>
      <c r="BO195" s="112"/>
      <c r="BP195" s="112"/>
      <c r="BQ195" s="300"/>
      <c r="BR195" s="302"/>
      <c r="BS195" s="300"/>
    </row>
    <row r="196" s="55" customFormat="1" ht="38.25" hidden="1" spans="1:71">
      <c r="A196" s="86" t="s">
        <v>403</v>
      </c>
      <c r="B196" s="112" t="s">
        <v>728</v>
      </c>
      <c r="C196" s="245">
        <v>44875</v>
      </c>
      <c r="D196" s="112" t="s">
        <v>1202</v>
      </c>
      <c r="E196" s="112" t="s">
        <v>504</v>
      </c>
      <c r="F196" s="112" t="s">
        <v>576</v>
      </c>
      <c r="G196" s="112" t="s">
        <v>1202</v>
      </c>
      <c r="H196" s="112" t="s">
        <v>504</v>
      </c>
      <c r="I196" s="112" t="s">
        <v>576</v>
      </c>
      <c r="J196" s="196" t="s">
        <v>579</v>
      </c>
      <c r="K196" s="196" t="s">
        <v>579</v>
      </c>
      <c r="L196" s="196"/>
      <c r="M196" s="196"/>
      <c r="N196" s="196"/>
      <c r="O196" s="112" t="s">
        <v>271</v>
      </c>
      <c r="P196" s="197">
        <v>78689</v>
      </c>
      <c r="Q196" s="112" t="s">
        <v>217</v>
      </c>
      <c r="R196" s="112"/>
      <c r="S196" s="112"/>
      <c r="T196" s="112"/>
      <c r="U196" s="112" t="s">
        <v>141</v>
      </c>
      <c r="V196" s="112" t="s">
        <v>751</v>
      </c>
      <c r="W196" s="112" t="s">
        <v>88</v>
      </c>
      <c r="X196" s="112"/>
      <c r="Y196" s="112"/>
      <c r="Z196" s="112"/>
      <c r="AA196" s="112"/>
      <c r="AB196" s="112"/>
      <c r="AC196" s="112"/>
      <c r="AD196" s="147" t="s">
        <v>293</v>
      </c>
      <c r="AE196" s="147" t="s">
        <v>583</v>
      </c>
      <c r="AF196" s="112" t="s">
        <v>584</v>
      </c>
      <c r="AG196" s="112" t="s">
        <v>1203</v>
      </c>
      <c r="AH196" s="112" t="s">
        <v>1208</v>
      </c>
      <c r="AI196" s="209" t="s">
        <v>1205</v>
      </c>
      <c r="AJ196" s="112" t="s">
        <v>603</v>
      </c>
      <c r="AK196" s="112"/>
      <c r="AL196" s="112"/>
      <c r="AM196" s="112"/>
      <c r="AN196" s="112"/>
      <c r="AO196" s="147" t="s">
        <v>167</v>
      </c>
      <c r="AP196" s="147" t="s">
        <v>237</v>
      </c>
      <c r="AQ196" s="112" t="s">
        <v>517</v>
      </c>
      <c r="AR196" s="112" t="s">
        <v>517</v>
      </c>
      <c r="AS196" s="112" t="s">
        <v>1206</v>
      </c>
      <c r="AT196" s="197">
        <f t="shared" si="37"/>
        <v>143900</v>
      </c>
      <c r="AU196" s="197">
        <f t="shared" ref="AU196" si="40">BB196</f>
        <v>152534</v>
      </c>
      <c r="AV196" s="166"/>
      <c r="AW196" s="197"/>
      <c r="AX196" s="213">
        <v>44875</v>
      </c>
      <c r="AY196" s="213"/>
      <c r="AZ196" s="197">
        <v>143900</v>
      </c>
      <c r="BA196" s="197"/>
      <c r="BB196" s="197">
        <f>AZ196*1.06</f>
        <v>152534</v>
      </c>
      <c r="BC196" s="166" t="s">
        <v>579</v>
      </c>
      <c r="BD196" s="166"/>
      <c r="BE196" s="166"/>
      <c r="BF196" s="112"/>
      <c r="BG196" s="197"/>
      <c r="BH196" s="196">
        <v>2024</v>
      </c>
      <c r="BI196" s="293"/>
      <c r="BJ196" s="293"/>
      <c r="BK196" s="196">
        <v>2024</v>
      </c>
      <c r="BL196" s="197">
        <f>BB196</f>
        <v>152534</v>
      </c>
      <c r="BM196" s="112"/>
      <c r="BN196" s="220">
        <f t="shared" ref="BN196:BN210" si="41">BB196-BL196</f>
        <v>0</v>
      </c>
      <c r="BO196" s="112"/>
      <c r="BP196" s="112"/>
      <c r="BQ196" s="300"/>
      <c r="BR196" s="301"/>
      <c r="BS196" s="300"/>
    </row>
    <row r="197" s="55" customFormat="1" ht="38.25" hidden="1" spans="1:71">
      <c r="A197" s="225" t="s">
        <v>1001</v>
      </c>
      <c r="B197" s="112" t="s">
        <v>1047</v>
      </c>
      <c r="C197" s="88">
        <f t="shared" ref="C197:C204" si="42">AX197</f>
        <v>45573</v>
      </c>
      <c r="D197" s="112" t="s">
        <v>1209</v>
      </c>
      <c r="E197" s="112" t="s">
        <v>1209</v>
      </c>
      <c r="F197" s="112" t="s">
        <v>1210</v>
      </c>
      <c r="G197" s="225" t="s">
        <v>1211</v>
      </c>
      <c r="H197" s="112" t="s">
        <v>1212</v>
      </c>
      <c r="I197" s="112" t="s">
        <v>1213</v>
      </c>
      <c r="J197" s="196" t="s">
        <v>934</v>
      </c>
      <c r="K197" s="196" t="s">
        <v>1214</v>
      </c>
      <c r="L197" s="259" t="s">
        <v>1215</v>
      </c>
      <c r="M197" s="196" t="s">
        <v>1216</v>
      </c>
      <c r="N197" s="196"/>
      <c r="O197" s="112" t="s">
        <v>1217</v>
      </c>
      <c r="P197" s="197">
        <f>4158000*7.2/10000</f>
        <v>2993.76</v>
      </c>
      <c r="Q197" s="112" t="s">
        <v>470</v>
      </c>
      <c r="R197" s="112"/>
      <c r="S197" s="112"/>
      <c r="T197" s="112"/>
      <c r="U197" s="112" t="s">
        <v>143</v>
      </c>
      <c r="V197" s="112" t="s">
        <v>1205</v>
      </c>
      <c r="W197" s="112"/>
      <c r="X197" s="112"/>
      <c r="Y197" s="112"/>
      <c r="Z197" s="112"/>
      <c r="AA197" s="112" t="s">
        <v>1218</v>
      </c>
      <c r="AB197" s="112" t="str">
        <f t="shared" ref="AB197:AB209" si="43">AQ197</f>
        <v>傅钦毅</v>
      </c>
      <c r="AC197" s="112"/>
      <c r="AD197" s="147" t="s">
        <v>667</v>
      </c>
      <c r="AE197" s="147" t="s">
        <v>121</v>
      </c>
      <c r="AF197" s="90" t="s">
        <v>165</v>
      </c>
      <c r="AG197" s="112" t="s">
        <v>808</v>
      </c>
      <c r="AH197" s="112" t="s">
        <v>1219</v>
      </c>
      <c r="AI197" s="209" t="s">
        <v>1205</v>
      </c>
      <c r="AJ197" s="112" t="s">
        <v>1220</v>
      </c>
      <c r="AK197" s="112"/>
      <c r="AL197" s="112"/>
      <c r="AM197" s="112"/>
      <c r="AN197" s="112"/>
      <c r="AO197" s="147" t="s">
        <v>1221</v>
      </c>
      <c r="AP197" s="147" t="s">
        <v>1222</v>
      </c>
      <c r="AQ197" s="112" t="s">
        <v>1223</v>
      </c>
      <c r="AR197" s="112"/>
      <c r="AS197" s="190" t="s">
        <v>1224</v>
      </c>
      <c r="AT197" s="197">
        <f t="shared" si="37"/>
        <v>336792.452830189</v>
      </c>
      <c r="AU197" s="197">
        <v>357000</v>
      </c>
      <c r="AV197" s="166" t="s">
        <v>1225</v>
      </c>
      <c r="AW197" s="197">
        <v>50000</v>
      </c>
      <c r="AX197" s="213">
        <v>45573</v>
      </c>
      <c r="AY197" s="165"/>
      <c r="AZ197" s="197">
        <f t="shared" ref="AZ197:AZ204" si="44">BB197/1.06</f>
        <v>334576.641509434</v>
      </c>
      <c r="BA197" s="197"/>
      <c r="BB197" s="197">
        <v>354651.24</v>
      </c>
      <c r="BC197" s="166" t="s">
        <v>579</v>
      </c>
      <c r="BD197" s="166"/>
      <c r="BE197" s="166"/>
      <c r="BF197" s="112"/>
      <c r="BG197" s="197"/>
      <c r="BH197" s="196">
        <v>2024</v>
      </c>
      <c r="BI197" s="185"/>
      <c r="BJ197" s="185"/>
      <c r="BK197" s="196">
        <v>2024</v>
      </c>
      <c r="BL197" s="197">
        <f t="shared" ref="BL197:BL199" si="45">BB197</f>
        <v>354651.24</v>
      </c>
      <c r="BM197" s="112"/>
      <c r="BN197" s="220">
        <f t="shared" si="41"/>
        <v>0</v>
      </c>
      <c r="BO197" s="112"/>
      <c r="BP197" s="112"/>
      <c r="BQ197" s="300"/>
      <c r="BR197" s="302"/>
      <c r="BS197" s="300" t="s">
        <v>1226</v>
      </c>
    </row>
    <row r="198" s="55" customFormat="1" ht="38.25" hidden="1" spans="1:71">
      <c r="A198" s="225" t="s">
        <v>1001</v>
      </c>
      <c r="B198" s="112" t="s">
        <v>1047</v>
      </c>
      <c r="C198" s="88">
        <f t="shared" si="42"/>
        <v>45725</v>
      </c>
      <c r="D198" s="112" t="s">
        <v>1209</v>
      </c>
      <c r="E198" s="112" t="s">
        <v>1209</v>
      </c>
      <c r="F198" s="112" t="s">
        <v>1210</v>
      </c>
      <c r="G198" s="225" t="s">
        <v>1227</v>
      </c>
      <c r="H198" s="112" t="s">
        <v>1228</v>
      </c>
      <c r="I198" s="112" t="s">
        <v>1213</v>
      </c>
      <c r="J198" s="196" t="s">
        <v>934</v>
      </c>
      <c r="K198" s="196" t="s">
        <v>1214</v>
      </c>
      <c r="L198" s="196" t="s">
        <v>1229</v>
      </c>
      <c r="M198" s="260" t="s">
        <v>1230</v>
      </c>
      <c r="N198" s="196"/>
      <c r="O198" s="112" t="s">
        <v>1231</v>
      </c>
      <c r="P198" s="197">
        <f>23024458*7.2/10000</f>
        <v>16577.60976</v>
      </c>
      <c r="Q198" s="112" t="s">
        <v>608</v>
      </c>
      <c r="R198" s="112"/>
      <c r="S198" s="112"/>
      <c r="T198" s="112"/>
      <c r="U198" s="112" t="s">
        <v>143</v>
      </c>
      <c r="V198" s="112" t="s">
        <v>1205</v>
      </c>
      <c r="W198" s="112"/>
      <c r="X198" s="112"/>
      <c r="Y198" s="112"/>
      <c r="Z198" s="112"/>
      <c r="AA198" s="112" t="s">
        <v>1218</v>
      </c>
      <c r="AB198" s="112" t="str">
        <f t="shared" si="43"/>
        <v>傅钦毅</v>
      </c>
      <c r="AC198" s="112"/>
      <c r="AD198" s="147" t="s">
        <v>667</v>
      </c>
      <c r="AE198" s="147" t="s">
        <v>113</v>
      </c>
      <c r="AF198" s="90" t="s">
        <v>165</v>
      </c>
      <c r="AG198" s="112" t="s">
        <v>1232</v>
      </c>
      <c r="AH198" s="112" t="s">
        <v>1233</v>
      </c>
      <c r="AI198" s="209" t="s">
        <v>1205</v>
      </c>
      <c r="AJ198" s="112" t="s">
        <v>1220</v>
      </c>
      <c r="AK198" s="112"/>
      <c r="AL198" s="112"/>
      <c r="AM198" s="112"/>
      <c r="AN198" s="112"/>
      <c r="AO198" s="147" t="s">
        <v>1221</v>
      </c>
      <c r="AP198" s="147" t="s">
        <v>1222</v>
      </c>
      <c r="AQ198" s="112" t="s">
        <v>1223</v>
      </c>
      <c r="AR198" s="112"/>
      <c r="AS198" s="190" t="s">
        <v>1234</v>
      </c>
      <c r="AT198" s="197">
        <f t="shared" si="37"/>
        <v>366792.452830189</v>
      </c>
      <c r="AU198" s="197">
        <v>388800</v>
      </c>
      <c r="AV198" s="166" t="s">
        <v>1225</v>
      </c>
      <c r="AW198" s="197">
        <v>54000</v>
      </c>
      <c r="AX198" s="213">
        <v>45725</v>
      </c>
      <c r="AY198" s="165"/>
      <c r="AZ198" s="197">
        <f t="shared" si="44"/>
        <v>367550.037735849</v>
      </c>
      <c r="BA198" s="197"/>
      <c r="BB198" s="197">
        <v>389603.04</v>
      </c>
      <c r="BC198" s="166" t="s">
        <v>579</v>
      </c>
      <c r="BD198" s="166"/>
      <c r="BE198" s="166"/>
      <c r="BF198" s="112"/>
      <c r="BG198" s="197"/>
      <c r="BH198" s="196">
        <v>2024</v>
      </c>
      <c r="BI198" s="185"/>
      <c r="BJ198" s="185"/>
      <c r="BK198" s="196">
        <v>2024</v>
      </c>
      <c r="BL198" s="197">
        <f t="shared" si="45"/>
        <v>389603.04</v>
      </c>
      <c r="BM198" s="112"/>
      <c r="BN198" s="220">
        <f t="shared" si="41"/>
        <v>0</v>
      </c>
      <c r="BO198" s="112"/>
      <c r="BP198" s="112"/>
      <c r="BQ198" s="300"/>
      <c r="BR198" s="302"/>
      <c r="BS198" s="300" t="s">
        <v>1226</v>
      </c>
    </row>
    <row r="199" s="55" customFormat="1" ht="51" spans="1:74">
      <c r="A199" s="225" t="s">
        <v>1001</v>
      </c>
      <c r="B199" s="112" t="s">
        <v>1047</v>
      </c>
      <c r="C199" s="88">
        <f t="shared" si="42"/>
        <v>45756</v>
      </c>
      <c r="D199" s="112" t="s">
        <v>1209</v>
      </c>
      <c r="E199" s="112" t="s">
        <v>1209</v>
      </c>
      <c r="F199" s="112" t="s">
        <v>1210</v>
      </c>
      <c r="G199" s="225" t="s">
        <v>1235</v>
      </c>
      <c r="H199" s="112" t="s">
        <v>1236</v>
      </c>
      <c r="I199" s="112" t="s">
        <v>858</v>
      </c>
      <c r="J199" s="196" t="s">
        <v>489</v>
      </c>
      <c r="K199" s="196" t="s">
        <v>489</v>
      </c>
      <c r="L199" s="196"/>
      <c r="M199" s="196"/>
      <c r="N199" s="260" t="s">
        <v>1237</v>
      </c>
      <c r="O199" s="112" t="s">
        <v>636</v>
      </c>
      <c r="P199" s="197">
        <f>1261*7.2</f>
        <v>9079.2</v>
      </c>
      <c r="Q199" s="112" t="s">
        <v>637</v>
      </c>
      <c r="R199" s="112"/>
      <c r="S199" s="112"/>
      <c r="T199" s="112"/>
      <c r="U199" s="112" t="s">
        <v>143</v>
      </c>
      <c r="V199" s="112" t="s">
        <v>1205</v>
      </c>
      <c r="W199" s="112"/>
      <c r="X199" s="112"/>
      <c r="Y199" s="112"/>
      <c r="Z199" s="112"/>
      <c r="AA199" s="112" t="s">
        <v>1218</v>
      </c>
      <c r="AB199" s="112" t="str">
        <f t="shared" si="43"/>
        <v>傅钦毅</v>
      </c>
      <c r="AC199" s="112"/>
      <c r="AD199" s="147" t="s">
        <v>667</v>
      </c>
      <c r="AE199" s="147" t="s">
        <v>113</v>
      </c>
      <c r="AF199" s="90" t="s">
        <v>165</v>
      </c>
      <c r="AG199" s="112" t="s">
        <v>1232</v>
      </c>
      <c r="AH199" s="112" t="s">
        <v>1238</v>
      </c>
      <c r="AI199" s="209" t="s">
        <v>1205</v>
      </c>
      <c r="AJ199" s="112" t="s">
        <v>1220</v>
      </c>
      <c r="AK199" s="112"/>
      <c r="AL199" s="112"/>
      <c r="AM199" s="112"/>
      <c r="AN199" s="112"/>
      <c r="AO199" s="147" t="s">
        <v>1221</v>
      </c>
      <c r="AP199" s="147" t="s">
        <v>1222</v>
      </c>
      <c r="AQ199" s="112" t="s">
        <v>1223</v>
      </c>
      <c r="AR199" s="112"/>
      <c r="AS199" s="190" t="s">
        <v>1239</v>
      </c>
      <c r="AT199" s="197">
        <f t="shared" ref="AT199:AT201" si="46">AU199/1.06</f>
        <v>163018.867924528</v>
      </c>
      <c r="AU199" s="197">
        <v>172800</v>
      </c>
      <c r="AV199" s="166" t="s">
        <v>1225</v>
      </c>
      <c r="AW199" s="197">
        <v>24000</v>
      </c>
      <c r="AX199" s="213">
        <v>45756</v>
      </c>
      <c r="AY199" s="165"/>
      <c r="AZ199" s="197">
        <f t="shared" si="44"/>
        <v>162595.358490566</v>
      </c>
      <c r="BA199" s="197"/>
      <c r="BB199" s="239">
        <v>172351.08</v>
      </c>
      <c r="BC199" s="166" t="s">
        <v>579</v>
      </c>
      <c r="BD199" s="166"/>
      <c r="BE199" s="166"/>
      <c r="BF199" s="112"/>
      <c r="BG199" s="197"/>
      <c r="BH199" s="196">
        <v>2025</v>
      </c>
      <c r="BI199" s="185"/>
      <c r="BJ199" s="185"/>
      <c r="BK199" s="196">
        <v>2025</v>
      </c>
      <c r="BL199" s="197">
        <f t="shared" si="45"/>
        <v>172351.08</v>
      </c>
      <c r="BM199" s="112"/>
      <c r="BN199" s="220">
        <f t="shared" si="41"/>
        <v>0</v>
      </c>
      <c r="BO199" s="112"/>
      <c r="BP199" s="112"/>
      <c r="BQ199" s="300"/>
      <c r="BR199" s="302"/>
      <c r="BS199" s="303" t="s">
        <v>1240</v>
      </c>
      <c r="BT199" s="55">
        <v>770000</v>
      </c>
      <c r="BU199" s="246">
        <f>BT199-BL198-BL197</f>
        <v>25745.72</v>
      </c>
      <c r="BV199" s="246"/>
    </row>
    <row r="200" s="55" customFormat="1" ht="38.25" spans="1:71">
      <c r="A200" s="225" t="s">
        <v>1001</v>
      </c>
      <c r="B200" s="112" t="s">
        <v>1047</v>
      </c>
      <c r="C200" s="245">
        <f t="shared" si="42"/>
        <v>45586</v>
      </c>
      <c r="D200" s="225" t="s">
        <v>1241</v>
      </c>
      <c r="E200" s="112" t="s">
        <v>1242</v>
      </c>
      <c r="F200" s="112" t="s">
        <v>1210</v>
      </c>
      <c r="G200" s="112" t="s">
        <v>1243</v>
      </c>
      <c r="H200" s="112" t="s">
        <v>1244</v>
      </c>
      <c r="I200" s="112" t="s">
        <v>1213</v>
      </c>
      <c r="J200" s="196" t="s">
        <v>934</v>
      </c>
      <c r="K200" s="196" t="s">
        <v>1214</v>
      </c>
      <c r="L200" s="196" t="s">
        <v>1245</v>
      </c>
      <c r="M200" s="260" t="s">
        <v>1246</v>
      </c>
      <c r="N200" s="196"/>
      <c r="O200" s="112" t="s">
        <v>1231</v>
      </c>
      <c r="P200" s="197">
        <f>8.23*10000</f>
        <v>82300</v>
      </c>
      <c r="Q200" s="112" t="s">
        <v>644</v>
      </c>
      <c r="R200" s="112"/>
      <c r="S200" s="112"/>
      <c r="T200" s="112"/>
      <c r="U200" s="112" t="s">
        <v>143</v>
      </c>
      <c r="V200" s="112" t="s">
        <v>1205</v>
      </c>
      <c r="W200" s="112"/>
      <c r="X200" s="112"/>
      <c r="Y200" s="112"/>
      <c r="Z200" s="112"/>
      <c r="AA200" s="112" t="s">
        <v>1218</v>
      </c>
      <c r="AB200" s="112" t="str">
        <f t="shared" si="43"/>
        <v>傅钦毅</v>
      </c>
      <c r="AC200" s="112"/>
      <c r="AD200" s="147" t="s">
        <v>667</v>
      </c>
      <c r="AE200" s="147" t="s">
        <v>121</v>
      </c>
      <c r="AF200" s="90" t="s">
        <v>165</v>
      </c>
      <c r="AG200" s="112" t="s">
        <v>1232</v>
      </c>
      <c r="AH200" s="112" t="s">
        <v>1247</v>
      </c>
      <c r="AI200" s="209" t="s">
        <v>1205</v>
      </c>
      <c r="AJ200" s="112" t="s">
        <v>1248</v>
      </c>
      <c r="AK200" s="112"/>
      <c r="AL200" s="112"/>
      <c r="AM200" s="112"/>
      <c r="AN200" s="112"/>
      <c r="AO200" s="147" t="s">
        <v>1221</v>
      </c>
      <c r="AP200" s="147" t="s">
        <v>1222</v>
      </c>
      <c r="AQ200" s="112" t="s">
        <v>1223</v>
      </c>
      <c r="AR200" s="112"/>
      <c r="AS200" s="190" t="s">
        <v>1249</v>
      </c>
      <c r="AT200" s="197">
        <f t="shared" si="46"/>
        <v>1886792.45283019</v>
      </c>
      <c r="AU200" s="197">
        <v>2000000</v>
      </c>
      <c r="AV200" s="166"/>
      <c r="AW200" s="197"/>
      <c r="AX200" s="213">
        <v>45586</v>
      </c>
      <c r="AY200" s="165"/>
      <c r="AZ200" s="197">
        <f>AT200</f>
        <v>1886792.45283019</v>
      </c>
      <c r="BA200" s="197"/>
      <c r="BB200" s="239">
        <f>AU200</f>
        <v>2000000</v>
      </c>
      <c r="BC200" s="166" t="s">
        <v>579</v>
      </c>
      <c r="BD200" s="166"/>
      <c r="BE200" s="166"/>
      <c r="BF200" s="112"/>
      <c r="BG200" s="197"/>
      <c r="BH200" s="196">
        <v>2025</v>
      </c>
      <c r="BI200" s="185"/>
      <c r="BJ200" s="185"/>
      <c r="BK200" s="227">
        <v>2025</v>
      </c>
      <c r="BL200" s="197">
        <v>1400000</v>
      </c>
      <c r="BM200" s="112"/>
      <c r="BN200" s="238">
        <f t="shared" si="41"/>
        <v>600000</v>
      </c>
      <c r="BO200" s="112"/>
      <c r="BP200" s="112"/>
      <c r="BQ200" s="300"/>
      <c r="BR200" s="302"/>
      <c r="BS200" s="303" t="s">
        <v>1250</v>
      </c>
    </row>
    <row r="201" s="55" customFormat="1" ht="25.5" hidden="1" spans="1:71">
      <c r="A201" s="225" t="s">
        <v>1001</v>
      </c>
      <c r="B201" s="112" t="s">
        <v>1047</v>
      </c>
      <c r="C201" s="245">
        <f t="shared" si="42"/>
        <v>45296</v>
      </c>
      <c r="D201" s="225" t="s">
        <v>1251</v>
      </c>
      <c r="E201" s="112" t="s">
        <v>1252</v>
      </c>
      <c r="F201" s="112" t="s">
        <v>1213</v>
      </c>
      <c r="G201" s="112" t="s">
        <v>1251</v>
      </c>
      <c r="H201" s="112" t="s">
        <v>1252</v>
      </c>
      <c r="I201" s="112" t="s">
        <v>1213</v>
      </c>
      <c r="J201" s="196" t="s">
        <v>934</v>
      </c>
      <c r="K201" s="196" t="s">
        <v>1214</v>
      </c>
      <c r="L201" s="196" t="s">
        <v>1245</v>
      </c>
      <c r="M201" s="260" t="s">
        <v>1253</v>
      </c>
      <c r="N201" s="196"/>
      <c r="O201" s="112" t="s">
        <v>1254</v>
      </c>
      <c r="P201" s="197">
        <f>25.7*10000</f>
        <v>257000</v>
      </c>
      <c r="Q201" s="112" t="s">
        <v>644</v>
      </c>
      <c r="R201" s="112"/>
      <c r="S201" s="112"/>
      <c r="T201" s="112"/>
      <c r="U201" s="112" t="s">
        <v>143</v>
      </c>
      <c r="V201" s="112" t="s">
        <v>1205</v>
      </c>
      <c r="W201" s="112"/>
      <c r="X201" s="112"/>
      <c r="Y201" s="112"/>
      <c r="Z201" s="112"/>
      <c r="AA201" s="112" t="s">
        <v>1218</v>
      </c>
      <c r="AB201" s="112" t="str">
        <f t="shared" si="43"/>
        <v>傅钦毅</v>
      </c>
      <c r="AC201" s="112"/>
      <c r="AD201" s="147" t="s">
        <v>667</v>
      </c>
      <c r="AE201" s="147" t="s">
        <v>121</v>
      </c>
      <c r="AF201" s="90" t="s">
        <v>165</v>
      </c>
      <c r="AG201" s="112" t="s">
        <v>1232</v>
      </c>
      <c r="AH201" s="112" t="s">
        <v>1247</v>
      </c>
      <c r="AI201" s="209" t="s">
        <v>1205</v>
      </c>
      <c r="AJ201" s="112" t="s">
        <v>1255</v>
      </c>
      <c r="AK201" s="112"/>
      <c r="AL201" s="112"/>
      <c r="AM201" s="112"/>
      <c r="AN201" s="112"/>
      <c r="AO201" s="147" t="s">
        <v>1221</v>
      </c>
      <c r="AP201" s="147" t="s">
        <v>1222</v>
      </c>
      <c r="AQ201" s="112" t="s">
        <v>1223</v>
      </c>
      <c r="AR201" s="112"/>
      <c r="AS201" s="225" t="s">
        <v>1256</v>
      </c>
      <c r="AT201" s="197">
        <f t="shared" si="46"/>
        <v>1561320.75471698</v>
      </c>
      <c r="AU201" s="197">
        <v>1655000</v>
      </c>
      <c r="AV201" s="166"/>
      <c r="AW201" s="197"/>
      <c r="AX201" s="213">
        <v>45296</v>
      </c>
      <c r="AY201" s="165"/>
      <c r="AZ201" s="197">
        <v>1561320.75471698</v>
      </c>
      <c r="BA201" s="197">
        <v>39277</v>
      </c>
      <c r="BB201" s="197">
        <f>(AZ201*1.06+BA201)</f>
        <v>1694277</v>
      </c>
      <c r="BC201" s="166" t="s">
        <v>579</v>
      </c>
      <c r="BD201" s="197"/>
      <c r="BE201" s="166"/>
      <c r="BF201" s="112"/>
      <c r="BG201" s="197"/>
      <c r="BH201" s="196">
        <v>2024</v>
      </c>
      <c r="BI201" s="185"/>
      <c r="BJ201" s="185"/>
      <c r="BK201" s="196">
        <v>2024</v>
      </c>
      <c r="BL201" s="197">
        <f>BB201</f>
        <v>1694277</v>
      </c>
      <c r="BM201" s="112"/>
      <c r="BN201" s="220">
        <f t="shared" si="41"/>
        <v>0</v>
      </c>
      <c r="BO201" s="112"/>
      <c r="BP201" s="112"/>
      <c r="BQ201" s="300"/>
      <c r="BR201" s="302"/>
      <c r="BS201" s="300"/>
    </row>
    <row r="202" s="55" customFormat="1" ht="51" hidden="1" spans="1:71">
      <c r="A202" s="225" t="s">
        <v>1001</v>
      </c>
      <c r="B202" s="112" t="s">
        <v>1047</v>
      </c>
      <c r="C202" s="245">
        <f t="shared" si="42"/>
        <v>45287</v>
      </c>
      <c r="D202" s="225" t="s">
        <v>1257</v>
      </c>
      <c r="E202" s="112" t="s">
        <v>1258</v>
      </c>
      <c r="F202" s="112" t="s">
        <v>576</v>
      </c>
      <c r="G202" s="112" t="s">
        <v>1257</v>
      </c>
      <c r="H202" s="112" t="s">
        <v>1258</v>
      </c>
      <c r="I202" s="112" t="s">
        <v>858</v>
      </c>
      <c r="J202" s="196" t="s">
        <v>934</v>
      </c>
      <c r="K202" s="196" t="s">
        <v>489</v>
      </c>
      <c r="L202" s="196"/>
      <c r="M202" s="196"/>
      <c r="N202" s="260" t="s">
        <v>1259</v>
      </c>
      <c r="O202" s="112" t="s">
        <v>1260</v>
      </c>
      <c r="P202" s="197">
        <v>122959</v>
      </c>
      <c r="Q202" s="112" t="s">
        <v>644</v>
      </c>
      <c r="R202" s="112"/>
      <c r="S202" s="112"/>
      <c r="T202" s="112"/>
      <c r="U202" s="112" t="s">
        <v>143</v>
      </c>
      <c r="V202" s="112" t="s">
        <v>1205</v>
      </c>
      <c r="W202" s="112"/>
      <c r="X202" s="112"/>
      <c r="Y202" s="112"/>
      <c r="Z202" s="112"/>
      <c r="AA202" s="112" t="s">
        <v>1218</v>
      </c>
      <c r="AB202" s="112" t="str">
        <f t="shared" si="43"/>
        <v>傅钦毅</v>
      </c>
      <c r="AC202" s="112"/>
      <c r="AD202" s="147" t="s">
        <v>667</v>
      </c>
      <c r="AE202" s="147" t="s">
        <v>121</v>
      </c>
      <c r="AF202" s="90" t="s">
        <v>165</v>
      </c>
      <c r="AG202" s="112" t="s">
        <v>1232</v>
      </c>
      <c r="AH202" s="112" t="s">
        <v>1247</v>
      </c>
      <c r="AI202" s="209" t="s">
        <v>1205</v>
      </c>
      <c r="AJ202" s="112" t="s">
        <v>1255</v>
      </c>
      <c r="AK202" s="112"/>
      <c r="AL202" s="112"/>
      <c r="AM202" s="112"/>
      <c r="AN202" s="112"/>
      <c r="AO202" s="147" t="s">
        <v>1221</v>
      </c>
      <c r="AP202" s="147" t="s">
        <v>1222</v>
      </c>
      <c r="AQ202" s="112" t="s">
        <v>1223</v>
      </c>
      <c r="AR202" s="112"/>
      <c r="AS202" s="112" t="s">
        <v>1261</v>
      </c>
      <c r="AT202" s="197">
        <v>598000</v>
      </c>
      <c r="AU202" s="197">
        <f>AT202*1.06</f>
        <v>633880</v>
      </c>
      <c r="AV202" s="166"/>
      <c r="AW202" s="197"/>
      <c r="AX202" s="213">
        <v>45287</v>
      </c>
      <c r="AY202" s="165"/>
      <c r="AZ202" s="197">
        <f t="shared" si="44"/>
        <v>598000</v>
      </c>
      <c r="BA202" s="197"/>
      <c r="BB202" s="197">
        <f t="shared" ref="BB202:BB204" si="47">BL202</f>
        <v>633880</v>
      </c>
      <c r="BC202" s="166" t="s">
        <v>579</v>
      </c>
      <c r="BD202" s="166"/>
      <c r="BE202" s="166"/>
      <c r="BF202" s="112"/>
      <c r="BG202" s="197"/>
      <c r="BH202" s="196">
        <v>2024</v>
      </c>
      <c r="BI202" s="185"/>
      <c r="BJ202" s="185"/>
      <c r="BK202" s="196">
        <v>2024</v>
      </c>
      <c r="BL202" s="197">
        <f>AU202</f>
        <v>633880</v>
      </c>
      <c r="BM202" s="112"/>
      <c r="BN202" s="220">
        <f t="shared" si="41"/>
        <v>0</v>
      </c>
      <c r="BO202" s="112"/>
      <c r="BP202" s="112"/>
      <c r="BQ202" s="300"/>
      <c r="BR202" s="302"/>
      <c r="BS202" s="300" t="s">
        <v>1262</v>
      </c>
    </row>
    <row r="203" s="55" customFormat="1" ht="38.25" spans="1:71">
      <c r="A203" s="225" t="s">
        <v>1001</v>
      </c>
      <c r="B203" s="112" t="s">
        <v>1047</v>
      </c>
      <c r="C203" s="245">
        <f t="shared" si="42"/>
        <v>45665</v>
      </c>
      <c r="D203" s="112" t="s">
        <v>1263</v>
      </c>
      <c r="E203" s="112" t="s">
        <v>1258</v>
      </c>
      <c r="F203" s="112" t="s">
        <v>576</v>
      </c>
      <c r="G203" s="112" t="s">
        <v>1257</v>
      </c>
      <c r="H203" s="112" t="s">
        <v>1258</v>
      </c>
      <c r="I203" s="112" t="s">
        <v>858</v>
      </c>
      <c r="J203" s="196" t="s">
        <v>934</v>
      </c>
      <c r="K203" s="196" t="s">
        <v>489</v>
      </c>
      <c r="L203" s="196"/>
      <c r="M203" s="196"/>
      <c r="N203" s="196" t="s">
        <v>1259</v>
      </c>
      <c r="O203" s="112" t="s">
        <v>1260</v>
      </c>
      <c r="P203" s="197">
        <v>122959</v>
      </c>
      <c r="Q203" s="112" t="s">
        <v>644</v>
      </c>
      <c r="R203" s="112"/>
      <c r="S203" s="112"/>
      <c r="T203" s="112"/>
      <c r="U203" s="112" t="s">
        <v>143</v>
      </c>
      <c r="V203" s="112" t="s">
        <v>1205</v>
      </c>
      <c r="W203" s="112"/>
      <c r="X203" s="112"/>
      <c r="Y203" s="112"/>
      <c r="Z203" s="112"/>
      <c r="AA203" s="112" t="s">
        <v>1218</v>
      </c>
      <c r="AB203" s="112" t="str">
        <f t="shared" ref="AB203" si="48">AQ203</f>
        <v>傅钦毅</v>
      </c>
      <c r="AC203" s="112"/>
      <c r="AD203" s="147" t="s">
        <v>667</v>
      </c>
      <c r="AE203" s="147" t="s">
        <v>113</v>
      </c>
      <c r="AF203" s="90" t="s">
        <v>165</v>
      </c>
      <c r="AG203" s="112" t="s">
        <v>1232</v>
      </c>
      <c r="AH203" s="112" t="s">
        <v>1264</v>
      </c>
      <c r="AI203" s="209" t="s">
        <v>1205</v>
      </c>
      <c r="AJ203" s="112" t="s">
        <v>1255</v>
      </c>
      <c r="AK203" s="112"/>
      <c r="AL203" s="112"/>
      <c r="AM203" s="112"/>
      <c r="AN203" s="112"/>
      <c r="AO203" s="147" t="s">
        <v>1221</v>
      </c>
      <c r="AP203" s="147" t="s">
        <v>1222</v>
      </c>
      <c r="AQ203" s="112" t="s">
        <v>1223</v>
      </c>
      <c r="AR203" s="112"/>
      <c r="AS203" s="112" t="s">
        <v>1265</v>
      </c>
      <c r="AT203" s="197">
        <v>600900</v>
      </c>
      <c r="AU203" s="197">
        <f>AT203*1.06</f>
        <v>636954</v>
      </c>
      <c r="AV203" s="166"/>
      <c r="AW203" s="197"/>
      <c r="AX203" s="213">
        <v>45665</v>
      </c>
      <c r="AY203" s="165"/>
      <c r="AZ203" s="197">
        <f>AT203</f>
        <v>600900</v>
      </c>
      <c r="BA203" s="197"/>
      <c r="BB203" s="239">
        <f>AU203</f>
        <v>636954</v>
      </c>
      <c r="BC203" s="166" t="s">
        <v>579</v>
      </c>
      <c r="BD203" s="166"/>
      <c r="BE203" s="166"/>
      <c r="BF203" s="112"/>
      <c r="BG203" s="197"/>
      <c r="BH203" s="196">
        <v>2025</v>
      </c>
      <c r="BI203" s="185"/>
      <c r="BJ203" s="185"/>
      <c r="BK203" s="196">
        <v>2025</v>
      </c>
      <c r="BL203" s="197"/>
      <c r="BM203" s="112"/>
      <c r="BN203" s="238">
        <f t="shared" si="41"/>
        <v>636954</v>
      </c>
      <c r="BO203" s="112"/>
      <c r="BP203" s="112"/>
      <c r="BQ203" s="300"/>
      <c r="BR203" s="302"/>
      <c r="BS203" s="300"/>
    </row>
    <row r="204" s="55" customFormat="1" ht="38.25" hidden="1" spans="1:71">
      <c r="A204" s="225" t="s">
        <v>1001</v>
      </c>
      <c r="B204" s="112" t="s">
        <v>1047</v>
      </c>
      <c r="C204" s="245">
        <f t="shared" si="42"/>
        <v>45065</v>
      </c>
      <c r="D204" s="225" t="s">
        <v>1266</v>
      </c>
      <c r="E204" s="112" t="s">
        <v>1267</v>
      </c>
      <c r="F204" s="112" t="s">
        <v>576</v>
      </c>
      <c r="G204" s="112" t="s">
        <v>1266</v>
      </c>
      <c r="H204" s="112" t="s">
        <v>1267</v>
      </c>
      <c r="I204" s="112" t="s">
        <v>576</v>
      </c>
      <c r="J204" s="196" t="s">
        <v>934</v>
      </c>
      <c r="K204" s="196" t="s">
        <v>489</v>
      </c>
      <c r="L204" s="196"/>
      <c r="M204" s="196"/>
      <c r="N204" s="260" t="s">
        <v>1268</v>
      </c>
      <c r="O204" s="112" t="s">
        <v>1231</v>
      </c>
      <c r="P204" s="197">
        <v>17366</v>
      </c>
      <c r="Q204" s="112" t="s">
        <v>608</v>
      </c>
      <c r="R204" s="112"/>
      <c r="S204" s="112"/>
      <c r="T204" s="112"/>
      <c r="U204" s="112" t="s">
        <v>143</v>
      </c>
      <c r="V204" s="112" t="s">
        <v>1205</v>
      </c>
      <c r="W204" s="112"/>
      <c r="X204" s="112"/>
      <c r="Y204" s="112"/>
      <c r="Z204" s="112"/>
      <c r="AA204" s="112" t="s">
        <v>1218</v>
      </c>
      <c r="AB204" s="112" t="str">
        <f t="shared" si="43"/>
        <v>傅钦毅</v>
      </c>
      <c r="AC204" s="112"/>
      <c r="AD204" s="147" t="s">
        <v>667</v>
      </c>
      <c r="AE204" s="147" t="s">
        <v>121</v>
      </c>
      <c r="AF204" s="90" t="s">
        <v>165</v>
      </c>
      <c r="AG204" s="112" t="s">
        <v>1232</v>
      </c>
      <c r="AH204" s="112" t="s">
        <v>1269</v>
      </c>
      <c r="AI204" s="209" t="s">
        <v>1205</v>
      </c>
      <c r="AJ204" s="112" t="s">
        <v>1270</v>
      </c>
      <c r="AK204" s="112"/>
      <c r="AL204" s="112"/>
      <c r="AM204" s="112"/>
      <c r="AN204" s="112"/>
      <c r="AO204" s="147" t="s">
        <v>1221</v>
      </c>
      <c r="AP204" s="147" t="s">
        <v>1222</v>
      </c>
      <c r="AQ204" s="112" t="s">
        <v>1223</v>
      </c>
      <c r="AR204" s="112"/>
      <c r="AS204" s="166" t="s">
        <v>1271</v>
      </c>
      <c r="AT204" s="197">
        <v>280000</v>
      </c>
      <c r="AU204" s="197">
        <f>AT204*1.06</f>
        <v>296800</v>
      </c>
      <c r="AV204" s="166"/>
      <c r="AW204" s="197"/>
      <c r="AX204" s="213">
        <v>45065</v>
      </c>
      <c r="AY204" s="165"/>
      <c r="AZ204" s="197">
        <f t="shared" si="44"/>
        <v>280000</v>
      </c>
      <c r="BA204" s="197"/>
      <c r="BB204" s="197">
        <f t="shared" si="47"/>
        <v>296800</v>
      </c>
      <c r="BC204" s="166" t="s">
        <v>579</v>
      </c>
      <c r="BD204" s="166"/>
      <c r="BE204" s="166"/>
      <c r="BF204" s="112"/>
      <c r="BG204" s="197"/>
      <c r="BH204" s="196">
        <v>2023</v>
      </c>
      <c r="BI204" s="185"/>
      <c r="BJ204" s="185"/>
      <c r="BK204" s="196">
        <v>2023</v>
      </c>
      <c r="BL204" s="197">
        <f>AU204</f>
        <v>296800</v>
      </c>
      <c r="BM204" s="112"/>
      <c r="BN204" s="220">
        <f t="shared" si="41"/>
        <v>0</v>
      </c>
      <c r="BO204" s="112"/>
      <c r="BP204" s="112"/>
      <c r="BQ204" s="300"/>
      <c r="BR204" s="302"/>
      <c r="BS204" s="300"/>
    </row>
    <row r="205" s="55" customFormat="1" ht="38.25" hidden="1" spans="1:71">
      <c r="A205" s="225" t="s">
        <v>1001</v>
      </c>
      <c r="B205" s="112" t="s">
        <v>1047</v>
      </c>
      <c r="C205" s="245">
        <f t="shared" ref="C205:C206" si="49">AX205</f>
        <v>45296</v>
      </c>
      <c r="D205" s="112" t="s">
        <v>1266</v>
      </c>
      <c r="E205" s="112" t="s">
        <v>1267</v>
      </c>
      <c r="F205" s="112" t="s">
        <v>576</v>
      </c>
      <c r="G205" s="112" t="s">
        <v>1266</v>
      </c>
      <c r="H205" s="112" t="s">
        <v>1267</v>
      </c>
      <c r="I205" s="112" t="s">
        <v>576</v>
      </c>
      <c r="J205" s="196" t="s">
        <v>934</v>
      </c>
      <c r="K205" s="196" t="s">
        <v>489</v>
      </c>
      <c r="L205" s="196"/>
      <c r="M205" s="196"/>
      <c r="N205" s="196" t="s">
        <v>1268</v>
      </c>
      <c r="O205" s="112" t="s">
        <v>1231</v>
      </c>
      <c r="P205" s="197">
        <v>17366</v>
      </c>
      <c r="Q205" s="112" t="s">
        <v>608</v>
      </c>
      <c r="R205" s="112"/>
      <c r="S205" s="112"/>
      <c r="T205" s="112"/>
      <c r="U205" s="112" t="s">
        <v>143</v>
      </c>
      <c r="V205" s="112" t="s">
        <v>1205</v>
      </c>
      <c r="W205" s="112"/>
      <c r="X205" s="112"/>
      <c r="Y205" s="112"/>
      <c r="Z205" s="112"/>
      <c r="AA205" s="112" t="s">
        <v>1218</v>
      </c>
      <c r="AB205" s="112" t="str">
        <f t="shared" ref="AB205:AB206" si="50">AQ205</f>
        <v>傅钦毅</v>
      </c>
      <c r="AC205" s="112"/>
      <c r="AD205" s="147" t="s">
        <v>667</v>
      </c>
      <c r="AE205" s="147" t="s">
        <v>113</v>
      </c>
      <c r="AF205" s="90" t="s">
        <v>165</v>
      </c>
      <c r="AG205" s="112" t="s">
        <v>1232</v>
      </c>
      <c r="AH205" s="112" t="s">
        <v>1247</v>
      </c>
      <c r="AI205" s="209" t="s">
        <v>1205</v>
      </c>
      <c r="AJ205" s="112" t="s">
        <v>1270</v>
      </c>
      <c r="AK205" s="112"/>
      <c r="AL205" s="112"/>
      <c r="AM205" s="112"/>
      <c r="AN205" s="112"/>
      <c r="AO205" s="147" t="s">
        <v>1221</v>
      </c>
      <c r="AP205" s="147" t="s">
        <v>1222</v>
      </c>
      <c r="AQ205" s="112" t="s">
        <v>1223</v>
      </c>
      <c r="AR205" s="112"/>
      <c r="AS205" s="166" t="s">
        <v>1272</v>
      </c>
      <c r="AT205" s="197">
        <v>589000</v>
      </c>
      <c r="AU205" s="197">
        <f>AT205*1.06</f>
        <v>624340</v>
      </c>
      <c r="AV205" s="166"/>
      <c r="AW205" s="197"/>
      <c r="AX205" s="213">
        <v>45296</v>
      </c>
      <c r="AY205" s="165"/>
      <c r="AZ205" s="197">
        <f t="shared" ref="AZ205:AZ210" si="51">AT205</f>
        <v>589000</v>
      </c>
      <c r="BA205" s="197"/>
      <c r="BB205" s="197">
        <f>AU205</f>
        <v>624340</v>
      </c>
      <c r="BC205" s="166" t="s">
        <v>579</v>
      </c>
      <c r="BD205" s="197"/>
      <c r="BE205" s="166"/>
      <c r="BF205" s="112"/>
      <c r="BG205" s="197"/>
      <c r="BH205" s="196">
        <v>2024</v>
      </c>
      <c r="BI205" s="185"/>
      <c r="BJ205" s="185"/>
      <c r="BK205" s="196">
        <v>2024</v>
      </c>
      <c r="BL205" s="197">
        <v>522733</v>
      </c>
      <c r="BM205" s="112"/>
      <c r="BN205" s="238">
        <f t="shared" si="41"/>
        <v>101607</v>
      </c>
      <c r="BO205" s="112"/>
      <c r="BP205" s="112"/>
      <c r="BQ205" s="300"/>
      <c r="BR205" s="302"/>
      <c r="BS205" s="303" t="s">
        <v>1273</v>
      </c>
    </row>
    <row r="206" s="55" customFormat="1" ht="38.25" spans="1:71">
      <c r="A206" s="225" t="s">
        <v>1001</v>
      </c>
      <c r="B206" s="112" t="s">
        <v>1047</v>
      </c>
      <c r="C206" s="245">
        <f t="shared" si="49"/>
        <v>45650</v>
      </c>
      <c r="D206" s="112" t="s">
        <v>1266</v>
      </c>
      <c r="E206" s="112" t="s">
        <v>1267</v>
      </c>
      <c r="F206" s="112" t="s">
        <v>576</v>
      </c>
      <c r="G206" s="112" t="s">
        <v>1266</v>
      </c>
      <c r="H206" s="112" t="s">
        <v>1267</v>
      </c>
      <c r="I206" s="112" t="s">
        <v>576</v>
      </c>
      <c r="J206" s="196" t="s">
        <v>934</v>
      </c>
      <c r="K206" s="196" t="s">
        <v>489</v>
      </c>
      <c r="L206" s="196"/>
      <c r="M206" s="196"/>
      <c r="N206" s="196" t="s">
        <v>1268</v>
      </c>
      <c r="O206" s="112" t="s">
        <v>1231</v>
      </c>
      <c r="P206" s="197">
        <v>17366</v>
      </c>
      <c r="Q206" s="112" t="s">
        <v>608</v>
      </c>
      <c r="R206" s="112"/>
      <c r="S206" s="112"/>
      <c r="T206" s="112"/>
      <c r="U206" s="112" t="s">
        <v>143</v>
      </c>
      <c r="V206" s="112" t="s">
        <v>1205</v>
      </c>
      <c r="W206" s="112"/>
      <c r="X206" s="112"/>
      <c r="Y206" s="112"/>
      <c r="Z206" s="112"/>
      <c r="AA206" s="112" t="s">
        <v>1218</v>
      </c>
      <c r="AB206" s="112" t="str">
        <f t="shared" si="50"/>
        <v>傅钦毅</v>
      </c>
      <c r="AC206" s="112"/>
      <c r="AD206" s="147" t="s">
        <v>667</v>
      </c>
      <c r="AE206" s="147" t="s">
        <v>113</v>
      </c>
      <c r="AF206" s="90" t="s">
        <v>165</v>
      </c>
      <c r="AG206" s="112" t="s">
        <v>1232</v>
      </c>
      <c r="AH206" s="112" t="s">
        <v>1264</v>
      </c>
      <c r="AI206" s="209" t="s">
        <v>1205</v>
      </c>
      <c r="AJ206" s="112" t="s">
        <v>1270</v>
      </c>
      <c r="AK206" s="112"/>
      <c r="AL206" s="112"/>
      <c r="AM206" s="112"/>
      <c r="AN206" s="112"/>
      <c r="AO206" s="147" t="s">
        <v>1221</v>
      </c>
      <c r="AP206" s="147" t="s">
        <v>1222</v>
      </c>
      <c r="AQ206" s="112" t="s">
        <v>1223</v>
      </c>
      <c r="AR206" s="112"/>
      <c r="AS206" s="166" t="s">
        <v>1274</v>
      </c>
      <c r="AT206" s="197">
        <v>490000</v>
      </c>
      <c r="AU206" s="197">
        <f>AT206*1.06</f>
        <v>519400</v>
      </c>
      <c r="AV206" s="166"/>
      <c r="AW206" s="197"/>
      <c r="AX206" s="213">
        <v>45650</v>
      </c>
      <c r="AY206" s="165"/>
      <c r="AZ206" s="197">
        <f t="shared" si="51"/>
        <v>490000</v>
      </c>
      <c r="BA206" s="197"/>
      <c r="BB206" s="239">
        <f>AU206</f>
        <v>519400</v>
      </c>
      <c r="BC206" s="166" t="s">
        <v>579</v>
      </c>
      <c r="BD206" s="166"/>
      <c r="BE206" s="166"/>
      <c r="BF206" s="112"/>
      <c r="BG206" s="197"/>
      <c r="BH206" s="196">
        <v>2025</v>
      </c>
      <c r="BI206" s="185"/>
      <c r="BJ206" s="185"/>
      <c r="BK206" s="196">
        <v>2025</v>
      </c>
      <c r="BL206" s="197"/>
      <c r="BM206" s="112"/>
      <c r="BN206" s="238">
        <f t="shared" si="41"/>
        <v>519400</v>
      </c>
      <c r="BO206" s="112"/>
      <c r="BP206" s="112"/>
      <c r="BQ206" s="300"/>
      <c r="BR206" s="302"/>
      <c r="BS206" s="300"/>
    </row>
    <row r="207" s="55" customFormat="1" ht="38.25" hidden="1" spans="1:71">
      <c r="A207" s="225" t="s">
        <v>1001</v>
      </c>
      <c r="B207" s="112" t="s">
        <v>1047</v>
      </c>
      <c r="C207" s="88">
        <f t="shared" ref="C207:C212" si="52">AX207</f>
        <v>45131</v>
      </c>
      <c r="D207" s="112" t="s">
        <v>1275</v>
      </c>
      <c r="E207" s="112" t="s">
        <v>1276</v>
      </c>
      <c r="F207" s="112" t="s">
        <v>576</v>
      </c>
      <c r="G207" s="112" t="s">
        <v>1277</v>
      </c>
      <c r="H207" s="112" t="s">
        <v>1276</v>
      </c>
      <c r="I207" s="112" t="s">
        <v>858</v>
      </c>
      <c r="J207" s="196" t="s">
        <v>934</v>
      </c>
      <c r="K207" s="196" t="s">
        <v>489</v>
      </c>
      <c r="L207" s="196"/>
      <c r="M207" s="196"/>
      <c r="N207" s="196" t="s">
        <v>1278</v>
      </c>
      <c r="O207" s="112" t="s">
        <v>636</v>
      </c>
      <c r="P207" s="197">
        <v>87000</v>
      </c>
      <c r="Q207" s="112" t="s">
        <v>644</v>
      </c>
      <c r="R207" s="112"/>
      <c r="S207" s="112"/>
      <c r="T207" s="112"/>
      <c r="U207" s="112" t="s">
        <v>143</v>
      </c>
      <c r="V207" s="112" t="s">
        <v>1205</v>
      </c>
      <c r="W207" s="112"/>
      <c r="X207" s="112"/>
      <c r="Y207" s="112"/>
      <c r="Z207" s="112"/>
      <c r="AA207" s="112" t="s">
        <v>1218</v>
      </c>
      <c r="AB207" s="112" t="str">
        <f t="shared" si="43"/>
        <v>傅钦毅</v>
      </c>
      <c r="AC207" s="112"/>
      <c r="AD207" s="147" t="s">
        <v>667</v>
      </c>
      <c r="AE207" s="147" t="s">
        <v>121</v>
      </c>
      <c r="AF207" s="90" t="s">
        <v>165</v>
      </c>
      <c r="AG207" s="112" t="s">
        <v>1232</v>
      </c>
      <c r="AH207" s="112" t="s">
        <v>1279</v>
      </c>
      <c r="AI207" s="209" t="s">
        <v>1205</v>
      </c>
      <c r="AJ207" s="112" t="s">
        <v>1280</v>
      </c>
      <c r="AK207" s="112"/>
      <c r="AL207" s="112"/>
      <c r="AM207" s="112"/>
      <c r="AN207" s="112"/>
      <c r="AO207" s="147" t="s">
        <v>1221</v>
      </c>
      <c r="AP207" s="147" t="s">
        <v>1222</v>
      </c>
      <c r="AQ207" s="112" t="s">
        <v>1223</v>
      </c>
      <c r="AR207" s="112"/>
      <c r="AS207" s="112"/>
      <c r="AT207" s="197">
        <f>AU207/1.06</f>
        <v>210003.773584906</v>
      </c>
      <c r="AU207" s="197">
        <v>222604</v>
      </c>
      <c r="AV207" s="166"/>
      <c r="AW207" s="197"/>
      <c r="AX207" s="213">
        <v>45131</v>
      </c>
      <c r="AY207" s="165"/>
      <c r="AZ207" s="197">
        <f t="shared" si="51"/>
        <v>210003.773584906</v>
      </c>
      <c r="BA207" s="197"/>
      <c r="BB207" s="197">
        <f>BL207</f>
        <v>222604</v>
      </c>
      <c r="BC207" s="166" t="s">
        <v>579</v>
      </c>
      <c r="BD207" s="166"/>
      <c r="BE207" s="166"/>
      <c r="BF207" s="112"/>
      <c r="BG207" s="197"/>
      <c r="BH207" s="196">
        <v>2024</v>
      </c>
      <c r="BI207" s="185"/>
      <c r="BJ207" s="185"/>
      <c r="BK207" s="196">
        <v>2024</v>
      </c>
      <c r="BL207" s="197">
        <f>AU207</f>
        <v>222604</v>
      </c>
      <c r="BM207" s="112"/>
      <c r="BN207" s="220">
        <f t="shared" si="41"/>
        <v>0</v>
      </c>
      <c r="BO207" s="112"/>
      <c r="BP207" s="112"/>
      <c r="BQ207" s="300"/>
      <c r="BR207" s="302"/>
      <c r="BS207" s="300" t="s">
        <v>1226</v>
      </c>
    </row>
    <row r="208" s="55" customFormat="1" ht="38.25" hidden="1" spans="1:71">
      <c r="A208" s="225" t="s">
        <v>1001</v>
      </c>
      <c r="B208" s="112" t="s">
        <v>1047</v>
      </c>
      <c r="C208" s="88">
        <f t="shared" si="52"/>
        <v>45497</v>
      </c>
      <c r="D208" s="112" t="s">
        <v>1275</v>
      </c>
      <c r="E208" s="112" t="s">
        <v>1276</v>
      </c>
      <c r="F208" s="112" t="s">
        <v>576</v>
      </c>
      <c r="G208" s="112" t="s">
        <v>1277</v>
      </c>
      <c r="H208" s="112" t="s">
        <v>1276</v>
      </c>
      <c r="I208" s="112" t="s">
        <v>858</v>
      </c>
      <c r="J208" s="196" t="s">
        <v>934</v>
      </c>
      <c r="K208" s="196" t="s">
        <v>489</v>
      </c>
      <c r="L208" s="196"/>
      <c r="M208" s="196"/>
      <c r="N208" s="196" t="s">
        <v>1278</v>
      </c>
      <c r="O208" s="112" t="s">
        <v>636</v>
      </c>
      <c r="P208" s="197">
        <v>87000</v>
      </c>
      <c r="Q208" s="112" t="s">
        <v>644</v>
      </c>
      <c r="R208" s="112"/>
      <c r="S208" s="112"/>
      <c r="T208" s="112"/>
      <c r="U208" s="112" t="s">
        <v>143</v>
      </c>
      <c r="V208" s="112" t="s">
        <v>1205</v>
      </c>
      <c r="W208" s="112"/>
      <c r="X208" s="112"/>
      <c r="Y208" s="112"/>
      <c r="Z208" s="112"/>
      <c r="AA208" s="112" t="s">
        <v>1218</v>
      </c>
      <c r="AB208" s="112" t="str">
        <f t="shared" ref="AB208" si="53">AQ208</f>
        <v>傅钦毅</v>
      </c>
      <c r="AC208" s="112"/>
      <c r="AD208" s="147" t="s">
        <v>667</v>
      </c>
      <c r="AE208" s="274" t="s">
        <v>113</v>
      </c>
      <c r="AF208" s="90" t="s">
        <v>165</v>
      </c>
      <c r="AG208" s="112" t="s">
        <v>1232</v>
      </c>
      <c r="AH208" s="112" t="s">
        <v>1281</v>
      </c>
      <c r="AI208" s="209" t="s">
        <v>1205</v>
      </c>
      <c r="AJ208" s="112" t="s">
        <v>1280</v>
      </c>
      <c r="AK208" s="112"/>
      <c r="AL208" s="112"/>
      <c r="AM208" s="112"/>
      <c r="AN208" s="112"/>
      <c r="AO208" s="147" t="s">
        <v>1221</v>
      </c>
      <c r="AP208" s="147" t="s">
        <v>1222</v>
      </c>
      <c r="AQ208" s="112" t="s">
        <v>1223</v>
      </c>
      <c r="AR208" s="112"/>
      <c r="AS208" s="112"/>
      <c r="AT208" s="197">
        <v>258400</v>
      </c>
      <c r="AU208" s="197">
        <f>AT208*1.06</f>
        <v>273904</v>
      </c>
      <c r="AV208" s="166"/>
      <c r="AW208" s="197"/>
      <c r="AX208" s="213">
        <v>45497</v>
      </c>
      <c r="AY208" s="165"/>
      <c r="AZ208" s="197">
        <f t="shared" si="51"/>
        <v>258400</v>
      </c>
      <c r="BA208" s="197"/>
      <c r="BB208" s="197">
        <f>BL208</f>
        <v>273904</v>
      </c>
      <c r="BC208" s="166" t="s">
        <v>579</v>
      </c>
      <c r="BD208" s="166"/>
      <c r="BE208" s="166"/>
      <c r="BF208" s="112"/>
      <c r="BG208" s="197"/>
      <c r="BH208" s="196">
        <v>2024</v>
      </c>
      <c r="BI208" s="185"/>
      <c r="BJ208" s="185"/>
      <c r="BK208" s="196">
        <v>2024</v>
      </c>
      <c r="BL208" s="197">
        <f t="shared" ref="BL208:BL209" si="54">AU208</f>
        <v>273904</v>
      </c>
      <c r="BM208" s="112"/>
      <c r="BN208" s="220">
        <f t="shared" si="41"/>
        <v>0</v>
      </c>
      <c r="BO208" s="112"/>
      <c r="BP208" s="112"/>
      <c r="BQ208" s="300"/>
      <c r="BR208" s="302"/>
      <c r="BS208" s="300" t="s">
        <v>1226</v>
      </c>
    </row>
    <row r="209" s="55" customFormat="1" ht="103.5" customHeight="1" spans="1:75">
      <c r="A209" s="225" t="s">
        <v>1001</v>
      </c>
      <c r="B209" s="112" t="s">
        <v>1047</v>
      </c>
      <c r="C209" s="88">
        <f t="shared" si="52"/>
        <v>45677</v>
      </c>
      <c r="D209" s="225" t="s">
        <v>1277</v>
      </c>
      <c r="E209" s="112" t="s">
        <v>1276</v>
      </c>
      <c r="F209" s="112" t="s">
        <v>576</v>
      </c>
      <c r="G209" s="112" t="s">
        <v>1277</v>
      </c>
      <c r="H209" s="112" t="s">
        <v>1276</v>
      </c>
      <c r="I209" s="112" t="s">
        <v>858</v>
      </c>
      <c r="J209" s="196" t="s">
        <v>934</v>
      </c>
      <c r="K209" s="196" t="s">
        <v>489</v>
      </c>
      <c r="L209" s="196"/>
      <c r="M209" s="196"/>
      <c r="N209" s="260" t="s">
        <v>1278</v>
      </c>
      <c r="O209" s="112" t="s">
        <v>636</v>
      </c>
      <c r="P209" s="197">
        <v>87000</v>
      </c>
      <c r="Q209" s="112" t="s">
        <v>644</v>
      </c>
      <c r="R209" s="112"/>
      <c r="S209" s="112"/>
      <c r="T209" s="112"/>
      <c r="U209" s="112" t="s">
        <v>143</v>
      </c>
      <c r="V209" s="112" t="s">
        <v>1205</v>
      </c>
      <c r="W209" s="112"/>
      <c r="X209" s="112"/>
      <c r="Y209" s="112"/>
      <c r="Z209" s="112"/>
      <c r="AA209" s="112" t="s">
        <v>1218</v>
      </c>
      <c r="AB209" s="112" t="str">
        <f t="shared" si="43"/>
        <v>傅钦毅</v>
      </c>
      <c r="AC209" s="112"/>
      <c r="AD209" s="147" t="s">
        <v>667</v>
      </c>
      <c r="AE209" s="274" t="s">
        <v>113</v>
      </c>
      <c r="AF209" s="90" t="s">
        <v>165</v>
      </c>
      <c r="AG209" s="112" t="s">
        <v>1232</v>
      </c>
      <c r="AH209" s="112" t="s">
        <v>1282</v>
      </c>
      <c r="AI209" s="209" t="s">
        <v>1205</v>
      </c>
      <c r="AJ209" s="112" t="s">
        <v>1280</v>
      </c>
      <c r="AK209" s="112"/>
      <c r="AL209" s="112"/>
      <c r="AM209" s="112"/>
      <c r="AN209" s="112"/>
      <c r="AO209" s="147" t="s">
        <v>1221</v>
      </c>
      <c r="AP209" s="147" t="s">
        <v>1222</v>
      </c>
      <c r="AQ209" s="112" t="s">
        <v>1223</v>
      </c>
      <c r="AR209" s="112"/>
      <c r="AS209" s="166"/>
      <c r="AT209" s="197">
        <v>817000</v>
      </c>
      <c r="AU209" s="197">
        <f>AT209*1.06</f>
        <v>866020</v>
      </c>
      <c r="AV209" s="166"/>
      <c r="AW209" s="197"/>
      <c r="AX209" s="213">
        <v>45677</v>
      </c>
      <c r="AY209" s="165"/>
      <c r="AZ209" s="197">
        <f t="shared" si="51"/>
        <v>817000</v>
      </c>
      <c r="BA209" s="197"/>
      <c r="BB209" s="239">
        <f>BL209</f>
        <v>866020</v>
      </c>
      <c r="BC209" s="166" t="s">
        <v>579</v>
      </c>
      <c r="BD209" s="166"/>
      <c r="BE209" s="166"/>
      <c r="BF209" s="112"/>
      <c r="BG209" s="197"/>
      <c r="BH209" s="196">
        <v>2025</v>
      </c>
      <c r="BI209" s="293"/>
      <c r="BJ209" s="293"/>
      <c r="BK209" s="196">
        <v>2025</v>
      </c>
      <c r="BL209" s="197">
        <f t="shared" si="54"/>
        <v>866020</v>
      </c>
      <c r="BM209" s="112"/>
      <c r="BN209" s="220">
        <f t="shared" si="41"/>
        <v>0</v>
      </c>
      <c r="BO209" s="112"/>
      <c r="BP209" s="112"/>
      <c r="BQ209" s="300"/>
      <c r="BR209" s="302"/>
      <c r="BS209" s="304" t="s">
        <v>1283</v>
      </c>
      <c r="BT209" s="55">
        <f>228000*2*1.06</f>
        <v>483360</v>
      </c>
      <c r="BU209" s="246">
        <f>BT209+BL207+BL208</f>
        <v>979868</v>
      </c>
      <c r="BV209" s="246">
        <f>985000-BL208-BL207</f>
        <v>488492</v>
      </c>
      <c r="BW209" s="246">
        <f>BV209-BL209</f>
        <v>-377528</v>
      </c>
    </row>
    <row r="210" s="56" customFormat="1" ht="38.25" hidden="1" spans="1:71">
      <c r="A210" s="225" t="s">
        <v>1001</v>
      </c>
      <c r="B210" s="147" t="s">
        <v>1284</v>
      </c>
      <c r="C210" s="245">
        <f t="shared" si="52"/>
        <v>44858</v>
      </c>
      <c r="D210" s="112" t="s">
        <v>1285</v>
      </c>
      <c r="E210" s="112" t="s">
        <v>1285</v>
      </c>
      <c r="F210" s="112" t="s">
        <v>1210</v>
      </c>
      <c r="G210" s="225" t="s">
        <v>1286</v>
      </c>
      <c r="H210" s="112" t="s">
        <v>1287</v>
      </c>
      <c r="I210" s="112" t="s">
        <v>858</v>
      </c>
      <c r="J210" s="196" t="s">
        <v>579</v>
      </c>
      <c r="K210" s="196" t="s">
        <v>579</v>
      </c>
      <c r="L210" s="196"/>
      <c r="M210" s="196"/>
      <c r="N210" s="260" t="s">
        <v>1288</v>
      </c>
      <c r="O210" s="112" t="s">
        <v>636</v>
      </c>
      <c r="P210" s="197">
        <v>644</v>
      </c>
      <c r="Q210" s="112" t="s">
        <v>623</v>
      </c>
      <c r="R210" s="229"/>
      <c r="S210" s="229"/>
      <c r="T210" s="229"/>
      <c r="U210" s="112" t="s">
        <v>141</v>
      </c>
      <c r="V210" s="112" t="s">
        <v>721</v>
      </c>
      <c r="W210" s="112" t="s">
        <v>90</v>
      </c>
      <c r="X210" s="229"/>
      <c r="Y210" s="229"/>
      <c r="Z210" s="229"/>
      <c r="AA210" s="229"/>
      <c r="AB210" s="229"/>
      <c r="AC210" s="229"/>
      <c r="AD210" s="147" t="s">
        <v>293</v>
      </c>
      <c r="AE210" s="147" t="s">
        <v>113</v>
      </c>
      <c r="AF210" s="112" t="s">
        <v>1289</v>
      </c>
      <c r="AG210" s="112" t="s">
        <v>1203</v>
      </c>
      <c r="AH210" s="112" t="s">
        <v>1290</v>
      </c>
      <c r="AI210" s="209" t="s">
        <v>1205</v>
      </c>
      <c r="AJ210" s="225" t="s">
        <v>1291</v>
      </c>
      <c r="AK210" s="229"/>
      <c r="AL210" s="229"/>
      <c r="AM210" s="229"/>
      <c r="AN210" s="229"/>
      <c r="AO210" s="147" t="s">
        <v>167</v>
      </c>
      <c r="AP210" s="147" t="s">
        <v>237</v>
      </c>
      <c r="AQ210" s="112" t="s">
        <v>517</v>
      </c>
      <c r="AR210" s="112" t="s">
        <v>517</v>
      </c>
      <c r="AS210" s="112" t="s">
        <v>1292</v>
      </c>
      <c r="AT210" s="197">
        <f>AU210/1.06</f>
        <v>76000</v>
      </c>
      <c r="AU210" s="197">
        <v>80560</v>
      </c>
      <c r="AV210" s="166"/>
      <c r="AW210" s="197"/>
      <c r="AX210" s="213">
        <v>44858</v>
      </c>
      <c r="AY210" s="213"/>
      <c r="AZ210" s="197">
        <f t="shared" si="51"/>
        <v>76000</v>
      </c>
      <c r="BA210" s="197">
        <f>80662.71-80560</f>
        <v>102.710000000006</v>
      </c>
      <c r="BB210" s="197">
        <f>AZ210*1.06+BA210</f>
        <v>80662.71</v>
      </c>
      <c r="BC210" s="166" t="s">
        <v>579</v>
      </c>
      <c r="BD210" s="286"/>
      <c r="BE210" s="286"/>
      <c r="BF210" s="229"/>
      <c r="BG210" s="239"/>
      <c r="BH210" s="196">
        <v>2023</v>
      </c>
      <c r="BI210" s="293"/>
      <c r="BJ210" s="293"/>
      <c r="BK210" s="196">
        <v>2023</v>
      </c>
      <c r="BL210" s="197">
        <f>BB210</f>
        <v>80662.71</v>
      </c>
      <c r="BM210" s="229"/>
      <c r="BN210" s="220">
        <f t="shared" si="41"/>
        <v>0</v>
      </c>
      <c r="BO210" s="229"/>
      <c r="BP210" s="229"/>
      <c r="BQ210" s="300"/>
      <c r="BR210" s="302"/>
      <c r="BS210" s="303"/>
    </row>
    <row r="211" s="55" customFormat="1" ht="38.25" hidden="1" spans="1:71">
      <c r="A211" s="225" t="s">
        <v>1001</v>
      </c>
      <c r="B211" s="87" t="s">
        <v>717</v>
      </c>
      <c r="C211" s="245">
        <f t="shared" si="52"/>
        <v>45230</v>
      </c>
      <c r="D211" s="112" t="s">
        <v>1285</v>
      </c>
      <c r="E211" s="112" t="s">
        <v>1285</v>
      </c>
      <c r="F211" s="112" t="s">
        <v>1210</v>
      </c>
      <c r="G211" s="225" t="s">
        <v>1286</v>
      </c>
      <c r="H211" s="112" t="s">
        <v>1287</v>
      </c>
      <c r="I211" s="112" t="s">
        <v>858</v>
      </c>
      <c r="J211" s="196" t="s">
        <v>499</v>
      </c>
      <c r="K211" s="196" t="s">
        <v>579</v>
      </c>
      <c r="L211" s="196"/>
      <c r="M211" s="196"/>
      <c r="N211" s="260" t="s">
        <v>1288</v>
      </c>
      <c r="O211" s="112" t="s">
        <v>636</v>
      </c>
      <c r="P211" s="197">
        <v>644</v>
      </c>
      <c r="Q211" s="112" t="s">
        <v>623</v>
      </c>
      <c r="R211" s="112"/>
      <c r="S211" s="112"/>
      <c r="T211" s="112"/>
      <c r="U211" s="112" t="s">
        <v>141</v>
      </c>
      <c r="V211" s="112" t="s">
        <v>721</v>
      </c>
      <c r="W211" s="112" t="s">
        <v>90</v>
      </c>
      <c r="X211" s="112"/>
      <c r="Y211" s="112"/>
      <c r="Z211" s="112"/>
      <c r="AA211" s="112"/>
      <c r="AB211" s="112"/>
      <c r="AC211" s="112"/>
      <c r="AD211" s="147" t="s">
        <v>667</v>
      </c>
      <c r="AE211" s="147" t="s">
        <v>113</v>
      </c>
      <c r="AF211" s="112" t="s">
        <v>1289</v>
      </c>
      <c r="AG211" s="112" t="s">
        <v>668</v>
      </c>
      <c r="AH211" s="112" t="s">
        <v>1293</v>
      </c>
      <c r="AI211" s="209" t="s">
        <v>1205</v>
      </c>
      <c r="AJ211" s="225" t="s">
        <v>1291</v>
      </c>
      <c r="AK211" s="112"/>
      <c r="AL211" s="112"/>
      <c r="AM211" s="112"/>
      <c r="AN211" s="112"/>
      <c r="AO211" s="147" t="s">
        <v>167</v>
      </c>
      <c r="AP211" s="147" t="s">
        <v>237</v>
      </c>
      <c r="AQ211" s="112" t="s">
        <v>1294</v>
      </c>
      <c r="AR211" s="112" t="s">
        <v>517</v>
      </c>
      <c r="AS211" s="112"/>
      <c r="AT211" s="197">
        <f>AU211/1.06</f>
        <v>76000</v>
      </c>
      <c r="AU211" s="197">
        <v>80560</v>
      </c>
      <c r="AV211" s="166"/>
      <c r="AW211" s="197"/>
      <c r="AX211" s="213">
        <v>45230</v>
      </c>
      <c r="AY211" s="215" t="s">
        <v>1295</v>
      </c>
      <c r="AZ211" s="104">
        <f t="shared" ref="AZ211" si="55">BB211/1.06</f>
        <v>76000</v>
      </c>
      <c r="BA211" s="197"/>
      <c r="BB211" s="104">
        <f t="shared" ref="BB211" si="56">AU211</f>
        <v>80560</v>
      </c>
      <c r="BC211" s="166" t="s">
        <v>579</v>
      </c>
      <c r="BD211" s="166"/>
      <c r="BE211" s="166"/>
      <c r="BF211" s="112"/>
      <c r="BG211" s="197"/>
      <c r="BH211" s="196">
        <v>2024</v>
      </c>
      <c r="BI211" s="185"/>
      <c r="BJ211" s="185"/>
      <c r="BK211" s="196">
        <v>2024</v>
      </c>
      <c r="BL211" s="197">
        <f t="shared" ref="BL211" si="57">AU211</f>
        <v>80560</v>
      </c>
      <c r="BM211" s="112"/>
      <c r="BN211" s="220">
        <f t="shared" ref="BN211:BN212" si="58">BB211-BL211</f>
        <v>0</v>
      </c>
      <c r="BO211" s="112"/>
      <c r="BP211" s="112"/>
      <c r="BQ211" s="300"/>
      <c r="BR211" s="302"/>
      <c r="BS211" s="300"/>
    </row>
    <row r="212" s="55" customFormat="1" ht="38.25" spans="1:71">
      <c r="A212" s="225" t="s">
        <v>1001</v>
      </c>
      <c r="B212" s="87" t="s">
        <v>717</v>
      </c>
      <c r="C212" s="245">
        <f t="shared" si="52"/>
        <v>45638</v>
      </c>
      <c r="D212" s="112" t="s">
        <v>1285</v>
      </c>
      <c r="E212" s="112" t="s">
        <v>1285</v>
      </c>
      <c r="F212" s="112" t="s">
        <v>1210</v>
      </c>
      <c r="G212" s="225" t="s">
        <v>1286</v>
      </c>
      <c r="H212" s="112" t="s">
        <v>1287</v>
      </c>
      <c r="I212" s="112" t="s">
        <v>858</v>
      </c>
      <c r="J212" s="196" t="s">
        <v>499</v>
      </c>
      <c r="K212" s="196" t="s">
        <v>579</v>
      </c>
      <c r="L212" s="196"/>
      <c r="M212" s="196"/>
      <c r="N212" s="260" t="s">
        <v>1288</v>
      </c>
      <c r="O212" s="112" t="s">
        <v>636</v>
      </c>
      <c r="P212" s="197">
        <v>644</v>
      </c>
      <c r="Q212" s="112" t="s">
        <v>623</v>
      </c>
      <c r="R212" s="112"/>
      <c r="S212" s="112"/>
      <c r="T212" s="112"/>
      <c r="U212" s="112" t="s">
        <v>141</v>
      </c>
      <c r="V212" s="112" t="s">
        <v>721</v>
      </c>
      <c r="W212" s="112" t="s">
        <v>90</v>
      </c>
      <c r="X212" s="112"/>
      <c r="Y212" s="112"/>
      <c r="Z212" s="112"/>
      <c r="AA212" s="112"/>
      <c r="AB212" s="112"/>
      <c r="AC212" s="112"/>
      <c r="AD212" s="147" t="s">
        <v>667</v>
      </c>
      <c r="AE212" s="147" t="s">
        <v>113</v>
      </c>
      <c r="AF212" s="112" t="s">
        <v>1289</v>
      </c>
      <c r="AG212" s="112" t="s">
        <v>668</v>
      </c>
      <c r="AH212" s="112" t="s">
        <v>1296</v>
      </c>
      <c r="AI212" s="209" t="s">
        <v>1205</v>
      </c>
      <c r="AJ212" s="225" t="s">
        <v>1291</v>
      </c>
      <c r="AK212" s="112"/>
      <c r="AL212" s="112"/>
      <c r="AM212" s="112"/>
      <c r="AN212" s="112"/>
      <c r="AO212" s="147" t="s">
        <v>167</v>
      </c>
      <c r="AP212" s="147" t="s">
        <v>237</v>
      </c>
      <c r="AQ212" s="112" t="s">
        <v>1294</v>
      </c>
      <c r="AR212" s="112" t="s">
        <v>517</v>
      </c>
      <c r="AS212" s="112" t="s">
        <v>1297</v>
      </c>
      <c r="AT212" s="197">
        <f>AU212/1.06</f>
        <v>90800</v>
      </c>
      <c r="AU212" s="197">
        <v>96248</v>
      </c>
      <c r="AV212" s="166"/>
      <c r="AW212" s="197"/>
      <c r="AX212" s="213">
        <v>45638</v>
      </c>
      <c r="AY212" s="165"/>
      <c r="AZ212" s="104">
        <f>AT212</f>
        <v>90800</v>
      </c>
      <c r="BA212" s="197">
        <f>96848.66-96248</f>
        <v>600.660000000003</v>
      </c>
      <c r="BB212" s="237">
        <f>AZ212*1.06+BA212</f>
        <v>96848.66</v>
      </c>
      <c r="BC212" s="166" t="s">
        <v>579</v>
      </c>
      <c r="BD212" s="166"/>
      <c r="BE212" s="166"/>
      <c r="BF212" s="112"/>
      <c r="BG212" s="197"/>
      <c r="BH212" s="196">
        <v>2025</v>
      </c>
      <c r="BI212" s="185"/>
      <c r="BJ212" s="185"/>
      <c r="BK212" s="196">
        <v>2025</v>
      </c>
      <c r="BL212" s="197">
        <f>BB212</f>
        <v>96848.66</v>
      </c>
      <c r="BM212" s="112"/>
      <c r="BN212" s="220">
        <f t="shared" si="58"/>
        <v>0</v>
      </c>
      <c r="BO212" s="112"/>
      <c r="BP212" s="112"/>
      <c r="BQ212" s="300"/>
      <c r="BR212" s="302"/>
      <c r="BS212" s="300"/>
    </row>
    <row r="213" s="55" customFormat="1" ht="26.25" customHeight="1" spans="1:71">
      <c r="A213" s="91" t="s">
        <v>480</v>
      </c>
      <c r="B213" s="112" t="s">
        <v>191</v>
      </c>
      <c r="C213" s="245">
        <f t="shared" ref="C213" si="59">AX213</f>
        <v>45641</v>
      </c>
      <c r="D213" s="112" t="s">
        <v>643</v>
      </c>
      <c r="E213" s="112" t="s">
        <v>642</v>
      </c>
      <c r="F213" s="112" t="s">
        <v>576</v>
      </c>
      <c r="G213" s="112" t="s">
        <v>643</v>
      </c>
      <c r="H213" s="112" t="str">
        <f t="shared" ref="H213" si="60">E213</f>
        <v>Foshan Yilang Commercial Co., Ltd</v>
      </c>
      <c r="I213" s="112" t="s">
        <v>576</v>
      </c>
      <c r="J213" s="196" t="s">
        <v>489</v>
      </c>
      <c r="K213" s="196" t="s">
        <v>579</v>
      </c>
      <c r="L213" s="196"/>
      <c r="M213" s="196"/>
      <c r="N213" s="196"/>
      <c r="O213" s="112" t="s">
        <v>271</v>
      </c>
      <c r="P213" s="197">
        <v>125222</v>
      </c>
      <c r="Q213" s="112" t="s">
        <v>644</v>
      </c>
      <c r="R213" s="112"/>
      <c r="S213" s="112"/>
      <c r="T213" s="112"/>
      <c r="U213" s="112" t="s">
        <v>580</v>
      </c>
      <c r="V213" s="112" t="s">
        <v>581</v>
      </c>
      <c r="W213" s="112"/>
      <c r="X213" s="112"/>
      <c r="Y213" s="112"/>
      <c r="Z213" s="112"/>
      <c r="AA213" s="112" t="s">
        <v>582</v>
      </c>
      <c r="AB213" s="112" t="str">
        <f t="shared" ref="AB213" si="61">AQ213</f>
        <v>刘方权</v>
      </c>
      <c r="AC213" s="112"/>
      <c r="AD213" s="147" t="s">
        <v>293</v>
      </c>
      <c r="AE213" s="147" t="s">
        <v>113</v>
      </c>
      <c r="AF213" s="112" t="s">
        <v>584</v>
      </c>
      <c r="AG213" s="112" t="s">
        <v>585</v>
      </c>
      <c r="AH213" s="112" t="s">
        <v>1204</v>
      </c>
      <c r="AI213" s="209" t="s">
        <v>1205</v>
      </c>
      <c r="AJ213" s="112" t="s">
        <v>587</v>
      </c>
      <c r="AK213" s="112"/>
      <c r="AL213" s="112"/>
      <c r="AM213" s="112"/>
      <c r="AN213" s="112"/>
      <c r="AO213" s="147" t="s">
        <v>167</v>
      </c>
      <c r="AP213" s="147" t="s">
        <v>230</v>
      </c>
      <c r="AQ213" s="112" t="s">
        <v>588</v>
      </c>
      <c r="AR213" s="112"/>
      <c r="AS213" s="112"/>
      <c r="AT213" s="197">
        <f t="shared" ref="AT213" si="62">AU213/1.06</f>
        <v>49528.3018867924</v>
      </c>
      <c r="AU213" s="197">
        <f t="shared" ref="AU213" si="63">BB213</f>
        <v>52500</v>
      </c>
      <c r="AV213" s="166"/>
      <c r="AW213" s="197"/>
      <c r="AX213" s="213">
        <v>45641</v>
      </c>
      <c r="AY213" s="213"/>
      <c r="AZ213" s="197">
        <f t="shared" ref="AZ213" si="64">BB213/1.06</f>
        <v>49528.3018867924</v>
      </c>
      <c r="BA213" s="197"/>
      <c r="BB213" s="239">
        <v>52500</v>
      </c>
      <c r="BC213" s="166" t="s">
        <v>579</v>
      </c>
      <c r="BD213" s="166"/>
      <c r="BE213" s="166"/>
      <c r="BF213" s="112"/>
      <c r="BG213" s="197"/>
      <c r="BH213" s="196">
        <v>2025</v>
      </c>
      <c r="BI213" s="293"/>
      <c r="BJ213" s="293"/>
      <c r="BK213" s="196">
        <v>2025</v>
      </c>
      <c r="BL213" s="198">
        <v>52500</v>
      </c>
      <c r="BM213" s="112"/>
      <c r="BN213" s="220">
        <f t="shared" ref="BN213" si="65">BB213-BL213</f>
        <v>0</v>
      </c>
      <c r="BO213" s="112"/>
      <c r="BP213" s="112"/>
      <c r="BQ213" s="300"/>
      <c r="BR213" s="301"/>
      <c r="BS213" s="300"/>
    </row>
    <row r="214" s="55" customFormat="1" ht="25.5" spans="1:71">
      <c r="A214" s="91" t="s">
        <v>480</v>
      </c>
      <c r="B214" s="112" t="s">
        <v>191</v>
      </c>
      <c r="C214" s="88">
        <f t="shared" ref="C214" si="66">AX214</f>
        <v>45669</v>
      </c>
      <c r="D214" s="112" t="s">
        <v>640</v>
      </c>
      <c r="E214" s="112" t="s">
        <v>639</v>
      </c>
      <c r="F214" s="112" t="s">
        <v>576</v>
      </c>
      <c r="G214" s="112" t="s">
        <v>640</v>
      </c>
      <c r="H214" s="112" t="str">
        <f t="shared" ref="H214" si="67">E214</f>
        <v>Foshan Guangmao Ceramic Magnetic Co., Ltd</v>
      </c>
      <c r="I214" s="112" t="s">
        <v>576</v>
      </c>
      <c r="J214" s="196" t="s">
        <v>489</v>
      </c>
      <c r="K214" s="196" t="s">
        <v>579</v>
      </c>
      <c r="L214" s="196"/>
      <c r="M214" s="196"/>
      <c r="N214" s="196"/>
      <c r="O214" s="112" t="s">
        <v>271</v>
      </c>
      <c r="P214" s="197">
        <v>800</v>
      </c>
      <c r="Q214" s="112" t="s">
        <v>623</v>
      </c>
      <c r="R214" s="112"/>
      <c r="S214" s="112"/>
      <c r="T214" s="112"/>
      <c r="U214" s="112" t="s">
        <v>580</v>
      </c>
      <c r="V214" s="112" t="s">
        <v>581</v>
      </c>
      <c r="W214" s="112"/>
      <c r="X214" s="112"/>
      <c r="Y214" s="112"/>
      <c r="Z214" s="112"/>
      <c r="AA214" s="112" t="s">
        <v>582</v>
      </c>
      <c r="AB214" s="112" t="str">
        <f t="shared" ref="AB214" si="68">AQ214</f>
        <v>刘方权</v>
      </c>
      <c r="AC214" s="112"/>
      <c r="AD214" s="147" t="s">
        <v>293</v>
      </c>
      <c r="AE214" s="147" t="s">
        <v>113</v>
      </c>
      <c r="AF214" s="112" t="s">
        <v>584</v>
      </c>
      <c r="AG214" s="112" t="s">
        <v>585</v>
      </c>
      <c r="AH214" s="112" t="s">
        <v>1204</v>
      </c>
      <c r="AI214" s="133" t="s">
        <v>507</v>
      </c>
      <c r="AJ214" s="112" t="s">
        <v>587</v>
      </c>
      <c r="AK214" s="112"/>
      <c r="AL214" s="112"/>
      <c r="AM214" s="112"/>
      <c r="AN214" s="112"/>
      <c r="AO214" s="147" t="s">
        <v>167</v>
      </c>
      <c r="AP214" s="147" t="s">
        <v>230</v>
      </c>
      <c r="AQ214" s="112" t="s">
        <v>588</v>
      </c>
      <c r="AR214" s="112"/>
      <c r="AS214" s="112"/>
      <c r="AT214" s="197">
        <f t="shared" ref="AT214" si="69">AU214/1.06</f>
        <v>14150.9433962264</v>
      </c>
      <c r="AU214" s="197">
        <f t="shared" ref="AU214" si="70">BB214</f>
        <v>15000</v>
      </c>
      <c r="AV214" s="166"/>
      <c r="AW214" s="197"/>
      <c r="AX214" s="213">
        <v>45669</v>
      </c>
      <c r="AY214" s="165"/>
      <c r="AZ214" s="197">
        <f t="shared" ref="AZ214" si="71">BB214/1.06</f>
        <v>14150.9433962264</v>
      </c>
      <c r="BA214" s="197"/>
      <c r="BB214" s="239">
        <v>15000</v>
      </c>
      <c r="BC214" s="166" t="s">
        <v>579</v>
      </c>
      <c r="BD214" s="166"/>
      <c r="BE214" s="166"/>
      <c r="BF214" s="112"/>
      <c r="BG214" s="197"/>
      <c r="BH214" s="196">
        <v>2025</v>
      </c>
      <c r="BI214" s="185"/>
      <c r="BJ214" s="185"/>
      <c r="BK214" s="196">
        <v>2025</v>
      </c>
      <c r="BL214" s="197">
        <v>15000</v>
      </c>
      <c r="BM214" s="112"/>
      <c r="BN214" s="220">
        <f t="shared" ref="BN214" si="72">BB214-BL214</f>
        <v>0</v>
      </c>
      <c r="BO214" s="112"/>
      <c r="BP214" s="112"/>
      <c r="BQ214" s="300"/>
      <c r="BR214" s="302"/>
      <c r="BS214" s="300"/>
    </row>
    <row r="215" s="57" customFormat="1" ht="38.25" spans="1:71">
      <c r="A215" s="247" t="s">
        <v>1001</v>
      </c>
      <c r="B215" s="204" t="s">
        <v>1298</v>
      </c>
      <c r="C215" s="88">
        <f t="shared" ref="C215" si="73">AX215</f>
        <v>45655</v>
      </c>
      <c r="D215" s="248" t="s">
        <v>645</v>
      </c>
      <c r="E215" s="204" t="s">
        <v>646</v>
      </c>
      <c r="F215" s="204" t="s">
        <v>1299</v>
      </c>
      <c r="G215" s="204" t="s">
        <v>1300</v>
      </c>
      <c r="H215" s="204" t="str">
        <f t="shared" ref="H215" si="74">E215</f>
        <v>Foshan Feilong Cui'aole Commercial Real Estate Co., Ltd</v>
      </c>
      <c r="I215" s="204" t="s">
        <v>1299</v>
      </c>
      <c r="J215" s="261" t="s">
        <v>1301</v>
      </c>
      <c r="K215" s="261" t="s">
        <v>1302</v>
      </c>
      <c r="L215" s="261"/>
      <c r="M215" s="261"/>
      <c r="N215" s="261"/>
      <c r="O215" s="204" t="s">
        <v>1303</v>
      </c>
      <c r="P215" s="198">
        <v>8012.65</v>
      </c>
      <c r="Q215" s="204" t="s">
        <v>637</v>
      </c>
      <c r="R215" s="204"/>
      <c r="S215" s="204"/>
      <c r="T215" s="204"/>
      <c r="U215" s="204" t="s">
        <v>1304</v>
      </c>
      <c r="V215" s="204" t="s">
        <v>1305</v>
      </c>
      <c r="W215" s="204"/>
      <c r="X215" s="204"/>
      <c r="Y215" s="204"/>
      <c r="Z215" s="204"/>
      <c r="AA215" s="204" t="s">
        <v>1306</v>
      </c>
      <c r="AB215" s="204" t="str">
        <f t="shared" ref="AB215" si="75">AQ215</f>
        <v>刘方权</v>
      </c>
      <c r="AC215" s="204"/>
      <c r="AD215" s="275" t="s">
        <v>1307</v>
      </c>
      <c r="AE215" s="276" t="s">
        <v>113</v>
      </c>
      <c r="AF215" s="204" t="s">
        <v>1308</v>
      </c>
      <c r="AG215" s="204" t="s">
        <v>1309</v>
      </c>
      <c r="AH215" s="204" t="s">
        <v>1310</v>
      </c>
      <c r="AI215" s="281" t="s">
        <v>1311</v>
      </c>
      <c r="AJ215" s="204" t="s">
        <v>1312</v>
      </c>
      <c r="AK215" s="204"/>
      <c r="AL215" s="204"/>
      <c r="AM215" s="204"/>
      <c r="AN215" s="204"/>
      <c r="AO215" s="275" t="s">
        <v>1313</v>
      </c>
      <c r="AP215" s="275" t="s">
        <v>1314</v>
      </c>
      <c r="AQ215" s="204" t="s">
        <v>1315</v>
      </c>
      <c r="AR215" s="204"/>
      <c r="AS215" s="204"/>
      <c r="AT215" s="198">
        <f t="shared" ref="AT215" si="76">AU215/1.06</f>
        <v>18396.2264150943</v>
      </c>
      <c r="AU215" s="198">
        <f t="shared" ref="AU215" si="77">BB215</f>
        <v>19500</v>
      </c>
      <c r="AV215" s="284"/>
      <c r="AW215" s="198"/>
      <c r="AX215" s="213">
        <v>45655</v>
      </c>
      <c r="AY215" s="287"/>
      <c r="AZ215" s="198">
        <f t="shared" ref="AZ215" si="78">BB215/1.06</f>
        <v>18396.2264150943</v>
      </c>
      <c r="BA215" s="198"/>
      <c r="BB215" s="239">
        <v>19500</v>
      </c>
      <c r="BC215" s="284" t="s">
        <v>1302</v>
      </c>
      <c r="BD215" s="284"/>
      <c r="BE215" s="284"/>
      <c r="BF215" s="204"/>
      <c r="BG215" s="198"/>
      <c r="BH215" s="261">
        <v>2025</v>
      </c>
      <c r="BI215" s="294"/>
      <c r="BJ215" s="294"/>
      <c r="BK215" s="261">
        <v>2025</v>
      </c>
      <c r="BL215" s="198">
        <v>19500</v>
      </c>
      <c r="BM215" s="204"/>
      <c r="BN215" s="305">
        <f t="shared" ref="BN215" si="79">BB215-BL215</f>
        <v>0</v>
      </c>
      <c r="BO215" s="204"/>
      <c r="BP215" s="204"/>
      <c r="BQ215" s="306"/>
      <c r="BR215" s="307"/>
      <c r="BS215" s="306"/>
    </row>
    <row r="216" s="55" customFormat="1" ht="25.5" spans="1:71">
      <c r="A216" s="91" t="s">
        <v>480</v>
      </c>
      <c r="B216" s="112" t="s">
        <v>191</v>
      </c>
      <c r="C216" s="88">
        <f t="shared" ref="C216" si="80">AX216</f>
        <v>45715</v>
      </c>
      <c r="D216" s="189" t="s">
        <v>648</v>
      </c>
      <c r="E216" s="112" t="s">
        <v>649</v>
      </c>
      <c r="F216" s="112" t="s">
        <v>576</v>
      </c>
      <c r="G216" s="112" t="s">
        <v>650</v>
      </c>
      <c r="H216" s="112" t="str">
        <f t="shared" ref="H216" si="81">E216</f>
        <v>Guangdong Esquel Textile Co., Ltd.</v>
      </c>
      <c r="I216" s="112" t="s">
        <v>576</v>
      </c>
      <c r="J216" s="196" t="s">
        <v>578</v>
      </c>
      <c r="K216" s="196" t="s">
        <v>579</v>
      </c>
      <c r="L216" s="196"/>
      <c r="M216" s="196"/>
      <c r="N216" s="196"/>
      <c r="O216" s="112" t="s">
        <v>276</v>
      </c>
      <c r="P216" s="197">
        <v>404484.99</v>
      </c>
      <c r="Q216" s="112" t="s">
        <v>644</v>
      </c>
      <c r="R216" s="112"/>
      <c r="S216" s="112"/>
      <c r="T216" s="112"/>
      <c r="U216" s="112" t="s">
        <v>580</v>
      </c>
      <c r="V216" s="112" t="s">
        <v>581</v>
      </c>
      <c r="W216" s="112"/>
      <c r="X216" s="112"/>
      <c r="Y216" s="112"/>
      <c r="Z216" s="112"/>
      <c r="AA216" s="112" t="s">
        <v>582</v>
      </c>
      <c r="AB216" s="112" t="str">
        <f t="shared" ref="AB216" si="82">AQ216</f>
        <v>刘方权</v>
      </c>
      <c r="AC216" s="112"/>
      <c r="AD216" s="147" t="s">
        <v>293</v>
      </c>
      <c r="AE216" s="147" t="s">
        <v>113</v>
      </c>
      <c r="AF216" s="112" t="s">
        <v>584</v>
      </c>
      <c r="AG216" s="112" t="s">
        <v>585</v>
      </c>
      <c r="AH216" s="112" t="s">
        <v>1204</v>
      </c>
      <c r="AI216" s="133" t="s">
        <v>507</v>
      </c>
      <c r="AJ216" s="112" t="s">
        <v>587</v>
      </c>
      <c r="AK216" s="112"/>
      <c r="AL216" s="112"/>
      <c r="AM216" s="112"/>
      <c r="AN216" s="112"/>
      <c r="AO216" s="147" t="s">
        <v>167</v>
      </c>
      <c r="AP216" s="147" t="s">
        <v>230</v>
      </c>
      <c r="AQ216" s="112" t="s">
        <v>588</v>
      </c>
      <c r="AR216" s="112"/>
      <c r="AS216" s="112"/>
      <c r="AT216" s="197">
        <f t="shared" ref="AT216" si="83">AU216/1.06</f>
        <v>275471.698113208</v>
      </c>
      <c r="AU216" s="197">
        <v>292000</v>
      </c>
      <c r="AV216" s="166"/>
      <c r="AW216" s="197"/>
      <c r="AX216" s="213">
        <v>45715</v>
      </c>
      <c r="AY216" s="165"/>
      <c r="AZ216" s="197">
        <f t="shared" ref="AZ216" si="84">BB216/1.06</f>
        <v>275471.698113208</v>
      </c>
      <c r="BA216" s="197"/>
      <c r="BB216" s="239">
        <f>AU216</f>
        <v>292000</v>
      </c>
      <c r="BC216" s="166" t="s">
        <v>579</v>
      </c>
      <c r="BD216" s="166"/>
      <c r="BE216" s="166"/>
      <c r="BF216" s="112"/>
      <c r="BG216" s="197"/>
      <c r="BH216" s="196">
        <v>2025</v>
      </c>
      <c r="BI216" s="185"/>
      <c r="BJ216" s="185"/>
      <c r="BK216" s="196">
        <v>2025</v>
      </c>
      <c r="BL216" s="198">
        <v>292000</v>
      </c>
      <c r="BM216" s="112"/>
      <c r="BN216" s="220">
        <f t="shared" ref="BN216" si="85">BB216-BL216</f>
        <v>0</v>
      </c>
      <c r="BO216" s="112"/>
      <c r="BP216" s="112"/>
      <c r="BQ216" s="300"/>
      <c r="BR216" s="302"/>
      <c r="BS216" s="300"/>
    </row>
    <row r="217" s="55" customFormat="1" ht="25.5" spans="1:71">
      <c r="A217" s="91" t="s">
        <v>480</v>
      </c>
      <c r="B217" s="112" t="s">
        <v>191</v>
      </c>
      <c r="C217" s="88">
        <f t="shared" ref="C217" si="86">AX217</f>
        <v>45712</v>
      </c>
      <c r="D217" s="112" t="s">
        <v>653</v>
      </c>
      <c r="E217" s="112" t="s">
        <v>652</v>
      </c>
      <c r="F217" s="112" t="s">
        <v>576</v>
      </c>
      <c r="G217" s="112" t="s">
        <v>653</v>
      </c>
      <c r="H217" s="112" t="str">
        <f t="shared" ref="H217" si="87">E217</f>
        <v>Foshan Huifu Chemical Co.,Ltd.</v>
      </c>
      <c r="I217" s="112" t="s">
        <v>576</v>
      </c>
      <c r="J217" s="196" t="s">
        <v>578</v>
      </c>
      <c r="K217" s="196" t="s">
        <v>579</v>
      </c>
      <c r="L217" s="196"/>
      <c r="M217" s="196"/>
      <c r="N217" s="196"/>
      <c r="O217" s="112" t="s">
        <v>248</v>
      </c>
      <c r="P217" s="197">
        <v>56020</v>
      </c>
      <c r="Q217" s="112" t="s">
        <v>654</v>
      </c>
      <c r="R217" s="112"/>
      <c r="S217" s="112"/>
      <c r="T217" s="112"/>
      <c r="U217" s="112" t="s">
        <v>580</v>
      </c>
      <c r="V217" s="112" t="s">
        <v>581</v>
      </c>
      <c r="W217" s="112"/>
      <c r="X217" s="112"/>
      <c r="Y217" s="112"/>
      <c r="Z217" s="112"/>
      <c r="AA217" s="112" t="s">
        <v>582</v>
      </c>
      <c r="AB217" s="112" t="str">
        <f t="shared" ref="AB217" si="88">AQ217</f>
        <v>刘方权</v>
      </c>
      <c r="AC217" s="112"/>
      <c r="AD217" s="147" t="s">
        <v>293</v>
      </c>
      <c r="AE217" s="147" t="s">
        <v>113</v>
      </c>
      <c r="AF217" s="112" t="s">
        <v>584</v>
      </c>
      <c r="AG217" s="112" t="s">
        <v>585</v>
      </c>
      <c r="AH217" s="112" t="s">
        <v>1204</v>
      </c>
      <c r="AI217" s="133" t="s">
        <v>507</v>
      </c>
      <c r="AJ217" s="112" t="s">
        <v>587</v>
      </c>
      <c r="AK217" s="112"/>
      <c r="AL217" s="112"/>
      <c r="AM217" s="112"/>
      <c r="AN217" s="112"/>
      <c r="AO217" s="147" t="s">
        <v>167</v>
      </c>
      <c r="AP217" s="147" t="s">
        <v>230</v>
      </c>
      <c r="AQ217" s="112" t="s">
        <v>588</v>
      </c>
      <c r="AR217" s="112"/>
      <c r="AS217" s="112"/>
      <c r="AT217" s="197">
        <f t="shared" ref="AT217" si="89">AU217/1.06</f>
        <v>28301.8867924528</v>
      </c>
      <c r="AU217" s="197">
        <f t="shared" ref="AU217" si="90">BB217</f>
        <v>30000</v>
      </c>
      <c r="AV217" s="166"/>
      <c r="AW217" s="197"/>
      <c r="AX217" s="213">
        <v>45712</v>
      </c>
      <c r="AY217" s="165"/>
      <c r="AZ217" s="197">
        <f t="shared" ref="AZ217" si="91">BB217/1.06</f>
        <v>28301.8867924528</v>
      </c>
      <c r="BA217" s="197"/>
      <c r="BB217" s="239">
        <v>30000</v>
      </c>
      <c r="BC217" s="166" t="s">
        <v>579</v>
      </c>
      <c r="BD217" s="166"/>
      <c r="BE217" s="166"/>
      <c r="BF217" s="112"/>
      <c r="BG217" s="197"/>
      <c r="BH217" s="196">
        <v>2025</v>
      </c>
      <c r="BI217" s="185"/>
      <c r="BJ217" s="185"/>
      <c r="BK217" s="196">
        <v>2025</v>
      </c>
      <c r="BL217" s="197">
        <v>30000</v>
      </c>
      <c r="BM217" s="112"/>
      <c r="BN217" s="220">
        <f t="shared" ref="BN217" si="92">BB217-BL217</f>
        <v>0</v>
      </c>
      <c r="BO217" s="112"/>
      <c r="BP217" s="112"/>
      <c r="BQ217" s="300"/>
      <c r="BR217" s="302"/>
      <c r="BS217" s="300"/>
    </row>
    <row r="218" s="55" customFormat="1" ht="38.25" spans="1:71">
      <c r="A218" s="91" t="s">
        <v>480</v>
      </c>
      <c r="B218" s="112" t="s">
        <v>191</v>
      </c>
      <c r="C218" s="88">
        <f t="shared" ref="C218" si="93">AX218</f>
        <v>45715</v>
      </c>
      <c r="D218" s="112" t="s">
        <v>657</v>
      </c>
      <c r="E218" s="112" t="s">
        <v>656</v>
      </c>
      <c r="F218" s="112" t="s">
        <v>576</v>
      </c>
      <c r="G218" s="112" t="s">
        <v>657</v>
      </c>
      <c r="H218" s="112" t="str">
        <f t="shared" ref="H218" si="94">E218</f>
        <v>Guangdong Shirushi Textile Technology Co., Ltd</v>
      </c>
      <c r="I218" s="112" t="s">
        <v>576</v>
      </c>
      <c r="J218" s="196" t="s">
        <v>578</v>
      </c>
      <c r="K218" s="196" t="s">
        <v>579</v>
      </c>
      <c r="L218" s="196"/>
      <c r="M218" s="196"/>
      <c r="N218" s="196"/>
      <c r="O218" s="112" t="s">
        <v>276</v>
      </c>
      <c r="P218" s="197">
        <v>441.24</v>
      </c>
      <c r="Q218" s="112" t="s">
        <v>565</v>
      </c>
      <c r="R218" s="112"/>
      <c r="S218" s="112"/>
      <c r="T218" s="112"/>
      <c r="U218" s="112" t="s">
        <v>580</v>
      </c>
      <c r="V218" s="112" t="s">
        <v>581</v>
      </c>
      <c r="W218" s="112"/>
      <c r="X218" s="112"/>
      <c r="Y218" s="112"/>
      <c r="Z218" s="112"/>
      <c r="AA218" s="112" t="s">
        <v>582</v>
      </c>
      <c r="AB218" s="112" t="str">
        <f t="shared" ref="AB218" si="95">AQ218</f>
        <v>刘方权</v>
      </c>
      <c r="AC218" s="112"/>
      <c r="AD218" s="147" t="s">
        <v>293</v>
      </c>
      <c r="AE218" s="147" t="s">
        <v>113</v>
      </c>
      <c r="AF218" s="112" t="s">
        <v>584</v>
      </c>
      <c r="AG218" s="112" t="s">
        <v>585</v>
      </c>
      <c r="AH218" s="112" t="s">
        <v>1204</v>
      </c>
      <c r="AI218" s="133" t="s">
        <v>507</v>
      </c>
      <c r="AJ218" s="112" t="s">
        <v>587</v>
      </c>
      <c r="AK218" s="112"/>
      <c r="AL218" s="112"/>
      <c r="AM218" s="112"/>
      <c r="AN218" s="112"/>
      <c r="AO218" s="147" t="s">
        <v>167</v>
      </c>
      <c r="AP218" s="147" t="s">
        <v>230</v>
      </c>
      <c r="AQ218" s="112" t="s">
        <v>588</v>
      </c>
      <c r="AR218" s="112"/>
      <c r="AS218" s="112"/>
      <c r="AT218" s="197">
        <f t="shared" ref="AT218" si="96">AU218/1.06</f>
        <v>14150.9433962264</v>
      </c>
      <c r="AU218" s="197">
        <f t="shared" ref="AU218" si="97">BB218</f>
        <v>15000</v>
      </c>
      <c r="AV218" s="166"/>
      <c r="AW218" s="197"/>
      <c r="AX218" s="213">
        <v>45715</v>
      </c>
      <c r="AY218" s="165"/>
      <c r="AZ218" s="197">
        <f t="shared" ref="AZ218" si="98">BB218/1.06</f>
        <v>14150.9433962264</v>
      </c>
      <c r="BA218" s="197"/>
      <c r="BB218" s="239">
        <v>15000</v>
      </c>
      <c r="BC218" s="166" t="s">
        <v>579</v>
      </c>
      <c r="BD218" s="166"/>
      <c r="BE218" s="166"/>
      <c r="BF218" s="112"/>
      <c r="BG218" s="197"/>
      <c r="BH218" s="196">
        <v>2025</v>
      </c>
      <c r="BI218" s="185"/>
      <c r="BJ218" s="185"/>
      <c r="BK218" s="196">
        <v>2025</v>
      </c>
      <c r="BL218" s="197">
        <v>15000</v>
      </c>
      <c r="BM218" s="112"/>
      <c r="BN218" s="220">
        <f t="shared" ref="BN218:BN220" si="99">BB218-BL218</f>
        <v>0</v>
      </c>
      <c r="BO218" s="112"/>
      <c r="BP218" s="112"/>
      <c r="BQ218" s="300"/>
      <c r="BR218" s="302"/>
      <c r="BS218" s="300"/>
    </row>
    <row r="219" s="55" customFormat="1" ht="25.5" spans="1:71">
      <c r="A219" s="91" t="s">
        <v>480</v>
      </c>
      <c r="B219" s="112" t="s">
        <v>191</v>
      </c>
      <c r="C219" s="88">
        <f t="shared" ref="C219:C222" si="100">AX219</f>
        <v>45715</v>
      </c>
      <c r="D219" s="112" t="s">
        <v>660</v>
      </c>
      <c r="E219" s="112" t="s">
        <v>659</v>
      </c>
      <c r="F219" s="112" t="s">
        <v>576</v>
      </c>
      <c r="G219" s="112" t="s">
        <v>660</v>
      </c>
      <c r="H219" s="112" t="str">
        <f t="shared" ref="H219" si="101">E219</f>
        <v>Guangdong Yipai Textile Technology Co., Ltd</v>
      </c>
      <c r="I219" s="112" t="s">
        <v>576</v>
      </c>
      <c r="J219" s="196" t="s">
        <v>578</v>
      </c>
      <c r="K219" s="196" t="s">
        <v>579</v>
      </c>
      <c r="L219" s="196"/>
      <c r="M219" s="196"/>
      <c r="N219" s="196"/>
      <c r="O219" s="112" t="s">
        <v>276</v>
      </c>
      <c r="P219" s="197">
        <v>122.59</v>
      </c>
      <c r="Q219" s="112" t="s">
        <v>565</v>
      </c>
      <c r="R219" s="112"/>
      <c r="S219" s="112"/>
      <c r="T219" s="112"/>
      <c r="U219" s="112" t="s">
        <v>580</v>
      </c>
      <c r="V219" s="112" t="s">
        <v>581</v>
      </c>
      <c r="W219" s="112"/>
      <c r="X219" s="112"/>
      <c r="Y219" s="112"/>
      <c r="Z219" s="112"/>
      <c r="AA219" s="112" t="s">
        <v>582</v>
      </c>
      <c r="AB219" s="112" t="str">
        <f t="shared" ref="AB219" si="102">AQ219</f>
        <v>刘方权</v>
      </c>
      <c r="AC219" s="112"/>
      <c r="AD219" s="147" t="s">
        <v>293</v>
      </c>
      <c r="AE219" s="147" t="s">
        <v>113</v>
      </c>
      <c r="AF219" s="112" t="s">
        <v>584</v>
      </c>
      <c r="AG219" s="112" t="s">
        <v>585</v>
      </c>
      <c r="AH219" s="112" t="s">
        <v>1204</v>
      </c>
      <c r="AI219" s="133" t="s">
        <v>507</v>
      </c>
      <c r="AJ219" s="112" t="s">
        <v>587</v>
      </c>
      <c r="AK219" s="112"/>
      <c r="AL219" s="112"/>
      <c r="AM219" s="112"/>
      <c r="AN219" s="112"/>
      <c r="AO219" s="147" t="s">
        <v>167</v>
      </c>
      <c r="AP219" s="147" t="s">
        <v>230</v>
      </c>
      <c r="AQ219" s="112" t="s">
        <v>588</v>
      </c>
      <c r="AR219" s="112"/>
      <c r="AS219" s="112"/>
      <c r="AT219" s="197">
        <f t="shared" ref="AT219" si="103">AU219/1.06</f>
        <v>9433.96226415094</v>
      </c>
      <c r="AU219" s="197">
        <f t="shared" ref="AU219" si="104">BB219</f>
        <v>10000</v>
      </c>
      <c r="AV219" s="166"/>
      <c r="AW219" s="197"/>
      <c r="AX219" s="213">
        <v>45715</v>
      </c>
      <c r="AY219" s="165"/>
      <c r="AZ219" s="197">
        <f t="shared" ref="AZ219" si="105">BB219/1.06</f>
        <v>9433.96226415094</v>
      </c>
      <c r="BA219" s="197"/>
      <c r="BB219" s="239">
        <v>10000</v>
      </c>
      <c r="BC219" s="166" t="s">
        <v>579</v>
      </c>
      <c r="BD219" s="166"/>
      <c r="BE219" s="166"/>
      <c r="BF219" s="112"/>
      <c r="BG219" s="197"/>
      <c r="BH219" s="196">
        <v>2025</v>
      </c>
      <c r="BI219" s="185"/>
      <c r="BJ219" s="185"/>
      <c r="BK219" s="196">
        <v>2025</v>
      </c>
      <c r="BL219" s="198">
        <v>10000</v>
      </c>
      <c r="BM219" s="112"/>
      <c r="BN219" s="220">
        <f t="shared" si="99"/>
        <v>0</v>
      </c>
      <c r="BO219" s="112"/>
      <c r="BP219" s="112"/>
      <c r="BQ219" s="300"/>
      <c r="BR219" s="302"/>
      <c r="BS219" s="300"/>
    </row>
    <row r="220" s="55" customFormat="1" ht="32.25" customHeight="1" spans="1:71">
      <c r="A220" s="91" t="s">
        <v>480</v>
      </c>
      <c r="B220" s="112" t="s">
        <v>191</v>
      </c>
      <c r="C220" s="88">
        <f t="shared" si="100"/>
        <v>45636</v>
      </c>
      <c r="D220" s="112" t="s">
        <v>607</v>
      </c>
      <c r="E220" s="112" t="s">
        <v>606</v>
      </c>
      <c r="F220" s="112" t="s">
        <v>576</v>
      </c>
      <c r="G220" s="112" t="s">
        <v>607</v>
      </c>
      <c r="H220" s="112" t="str">
        <f t="shared" ref="H220" si="106">E220</f>
        <v>Foshan Niro Ceramic Building Material Co.,Ltd.</v>
      </c>
      <c r="I220" s="112" t="s">
        <v>576</v>
      </c>
      <c r="J220" s="196" t="s">
        <v>578</v>
      </c>
      <c r="K220" s="196" t="s">
        <v>579</v>
      </c>
      <c r="L220" s="196"/>
      <c r="M220" s="196"/>
      <c r="N220" s="196"/>
      <c r="O220" s="112" t="s">
        <v>182</v>
      </c>
      <c r="P220" s="197">
        <v>14904.47</v>
      </c>
      <c r="Q220" s="112" t="s">
        <v>608</v>
      </c>
      <c r="R220" s="112"/>
      <c r="S220" s="112"/>
      <c r="T220" s="112"/>
      <c r="U220" s="112" t="s">
        <v>580</v>
      </c>
      <c r="V220" s="112" t="s">
        <v>581</v>
      </c>
      <c r="W220" s="112"/>
      <c r="X220" s="112"/>
      <c r="Y220" s="112"/>
      <c r="Z220" s="112"/>
      <c r="AA220" s="112" t="s">
        <v>582</v>
      </c>
      <c r="AB220" s="112" t="s">
        <v>1316</v>
      </c>
      <c r="AC220" s="112"/>
      <c r="AD220" s="147" t="s">
        <v>293</v>
      </c>
      <c r="AE220" s="147" t="s">
        <v>113</v>
      </c>
      <c r="AF220" s="112" t="s">
        <v>584</v>
      </c>
      <c r="AG220" s="112" t="s">
        <v>585</v>
      </c>
      <c r="AH220" s="112" t="s">
        <v>1317</v>
      </c>
      <c r="AI220" s="133" t="s">
        <v>507</v>
      </c>
      <c r="AJ220" s="112" t="s">
        <v>587</v>
      </c>
      <c r="AK220" s="112"/>
      <c r="AL220" s="112"/>
      <c r="AM220" s="112"/>
      <c r="AN220" s="112"/>
      <c r="AO220" s="147" t="s">
        <v>167</v>
      </c>
      <c r="AP220" s="147" t="s">
        <v>230</v>
      </c>
      <c r="AQ220" s="112" t="s">
        <v>604</v>
      </c>
      <c r="AR220" s="112"/>
      <c r="AS220" s="112"/>
      <c r="AT220" s="197">
        <f t="shared" ref="AT220:AT221" si="107">AU220/1.06</f>
        <v>141509.433962264</v>
      </c>
      <c r="AU220" s="197">
        <v>150000</v>
      </c>
      <c r="AV220" s="166"/>
      <c r="AW220" s="197"/>
      <c r="AX220" s="165">
        <v>45636</v>
      </c>
      <c r="AY220" s="165"/>
      <c r="AZ220" s="197">
        <f t="shared" ref="AZ220" si="108">BB220/1.06</f>
        <v>141509.433962264</v>
      </c>
      <c r="BA220" s="197"/>
      <c r="BB220" s="239">
        <f>AU220</f>
        <v>150000</v>
      </c>
      <c r="BC220" s="166" t="s">
        <v>579</v>
      </c>
      <c r="BD220" s="166"/>
      <c r="BE220" s="166"/>
      <c r="BF220" s="112"/>
      <c r="BG220" s="197"/>
      <c r="BH220" s="196">
        <v>2025</v>
      </c>
      <c r="BI220" s="185"/>
      <c r="BJ220" s="185"/>
      <c r="BK220" s="196">
        <v>2025</v>
      </c>
      <c r="BL220" s="197">
        <f>BB220</f>
        <v>150000</v>
      </c>
      <c r="BM220" s="112"/>
      <c r="BN220" s="220">
        <f t="shared" si="99"/>
        <v>0</v>
      </c>
      <c r="BO220" s="112"/>
      <c r="BP220" s="112"/>
      <c r="BQ220" s="300"/>
      <c r="BR220" s="302"/>
      <c r="BS220" s="300" t="s">
        <v>665</v>
      </c>
    </row>
    <row r="221" s="8" customFormat="1" ht="38.25" spans="1:71">
      <c r="A221" s="91" t="s">
        <v>480</v>
      </c>
      <c r="B221" s="86" t="s">
        <v>671</v>
      </c>
      <c r="C221" s="88">
        <f t="shared" si="100"/>
        <v>45639</v>
      </c>
      <c r="D221" s="192" t="s">
        <v>1022</v>
      </c>
      <c r="E221" s="86" t="s">
        <v>688</v>
      </c>
      <c r="F221" s="147" t="s">
        <v>576</v>
      </c>
      <c r="G221" s="86" t="s">
        <v>690</v>
      </c>
      <c r="H221" s="86" t="s">
        <v>688</v>
      </c>
      <c r="I221" s="86" t="s">
        <v>689</v>
      </c>
      <c r="J221" s="102" t="s">
        <v>408</v>
      </c>
      <c r="K221" s="102" t="s">
        <v>408</v>
      </c>
      <c r="L221" s="102"/>
      <c r="M221" s="102"/>
      <c r="N221" s="102"/>
      <c r="O221" s="86" t="s">
        <v>435</v>
      </c>
      <c r="P221" s="199">
        <v>883.5</v>
      </c>
      <c r="Q221" s="86" t="s">
        <v>546</v>
      </c>
      <c r="R221" s="86"/>
      <c r="S221" s="86"/>
      <c r="T221" s="86"/>
      <c r="U221" s="86" t="s">
        <v>141</v>
      </c>
      <c r="V221" s="192" t="s">
        <v>691</v>
      </c>
      <c r="W221" s="112" t="s">
        <v>90</v>
      </c>
      <c r="X221" s="86"/>
      <c r="Y221" s="86"/>
      <c r="Z221" s="86"/>
      <c r="AA221" s="86"/>
      <c r="AB221" s="86"/>
      <c r="AC221" s="86"/>
      <c r="AD221" s="90" t="s">
        <v>163</v>
      </c>
      <c r="AE221" s="192" t="s">
        <v>164</v>
      </c>
      <c r="AF221" s="192" t="s">
        <v>474</v>
      </c>
      <c r="AG221" s="86" t="s">
        <v>475</v>
      </c>
      <c r="AH221" s="86" t="s">
        <v>1318</v>
      </c>
      <c r="AI221" s="133" t="s">
        <v>416</v>
      </c>
      <c r="AJ221" s="86" t="s">
        <v>420</v>
      </c>
      <c r="AK221" s="86"/>
      <c r="AL221" s="86"/>
      <c r="AM221" s="86"/>
      <c r="AN221" s="86"/>
      <c r="AO221" s="86" t="s">
        <v>680</v>
      </c>
      <c r="AP221" s="90" t="s">
        <v>422</v>
      </c>
      <c r="AQ221" s="192" t="s">
        <v>478</v>
      </c>
      <c r="AR221" s="192" t="s">
        <v>478</v>
      </c>
      <c r="AS221" s="86"/>
      <c r="AT221" s="197">
        <f t="shared" si="107"/>
        <v>28301.8867924528</v>
      </c>
      <c r="AU221" s="199">
        <v>30000</v>
      </c>
      <c r="AV221" s="86"/>
      <c r="AW221" s="199"/>
      <c r="AX221" s="165">
        <v>45639</v>
      </c>
      <c r="AY221" s="215"/>
      <c r="AZ221" s="199">
        <f>(BB221-BA221)/1.06</f>
        <v>28301.8867924528</v>
      </c>
      <c r="BA221" s="199">
        <v>1800</v>
      </c>
      <c r="BB221" s="239">
        <v>31800</v>
      </c>
      <c r="BC221" s="220" t="s">
        <v>579</v>
      </c>
      <c r="BD221" s="214"/>
      <c r="BE221" s="214"/>
      <c r="BF221" s="86"/>
      <c r="BG221" s="199"/>
      <c r="BH221" s="103">
        <v>2025</v>
      </c>
      <c r="BI221" s="165"/>
      <c r="BJ221" s="165"/>
      <c r="BK221" s="103">
        <v>2025</v>
      </c>
      <c r="BL221" s="216">
        <f t="shared" ref="BL221:BL227" si="109">BB221</f>
        <v>31800</v>
      </c>
      <c r="BM221" s="86"/>
      <c r="BN221" s="131">
        <f t="shared" si="31"/>
        <v>0</v>
      </c>
      <c r="BO221" s="86"/>
      <c r="BP221" s="86"/>
      <c r="BQ221" s="112" t="s">
        <v>479</v>
      </c>
      <c r="BR221" s="302"/>
      <c r="BS221" s="308"/>
    </row>
    <row r="222" s="8" customFormat="1" ht="33.75" customHeight="1" spans="1:71">
      <c r="A222" s="91" t="s">
        <v>480</v>
      </c>
      <c r="B222" s="86" t="s">
        <v>671</v>
      </c>
      <c r="C222" s="88">
        <f t="shared" si="100"/>
        <v>45632</v>
      </c>
      <c r="D222" s="192" t="s">
        <v>1024</v>
      </c>
      <c r="E222" s="86" t="s">
        <v>694</v>
      </c>
      <c r="F222" s="147" t="s">
        <v>576</v>
      </c>
      <c r="G222" s="86" t="s">
        <v>695</v>
      </c>
      <c r="H222" s="86" t="s">
        <v>694</v>
      </c>
      <c r="I222" s="86" t="s">
        <v>450</v>
      </c>
      <c r="J222" s="102" t="s">
        <v>408</v>
      </c>
      <c r="K222" s="102" t="s">
        <v>408</v>
      </c>
      <c r="L222" s="102"/>
      <c r="M222" s="102"/>
      <c r="N222" s="102"/>
      <c r="O222" s="86" t="s">
        <v>410</v>
      </c>
      <c r="P222" s="199">
        <v>1663.3</v>
      </c>
      <c r="Q222" s="86" t="s">
        <v>411</v>
      </c>
      <c r="R222" s="86"/>
      <c r="S222" s="86"/>
      <c r="T222" s="86"/>
      <c r="U222" s="86" t="s">
        <v>141</v>
      </c>
      <c r="V222" s="192" t="s">
        <v>696</v>
      </c>
      <c r="W222" s="86" t="s">
        <v>89</v>
      </c>
      <c r="X222" s="86"/>
      <c r="Y222" s="86"/>
      <c r="Z222" s="86"/>
      <c r="AA222" s="86"/>
      <c r="AB222" s="86"/>
      <c r="AC222" s="86"/>
      <c r="AD222" s="90" t="s">
        <v>163</v>
      </c>
      <c r="AE222" s="192" t="s">
        <v>164</v>
      </c>
      <c r="AF222" s="192" t="s">
        <v>474</v>
      </c>
      <c r="AG222" s="86" t="s">
        <v>475</v>
      </c>
      <c r="AH222" s="86" t="s">
        <v>1318</v>
      </c>
      <c r="AI222" s="133" t="s">
        <v>416</v>
      </c>
      <c r="AJ222" s="86" t="s">
        <v>697</v>
      </c>
      <c r="AK222" s="86"/>
      <c r="AL222" s="86"/>
      <c r="AM222" s="86"/>
      <c r="AN222" s="86"/>
      <c r="AO222" s="86" t="s">
        <v>680</v>
      </c>
      <c r="AP222" s="90" t="s">
        <v>422</v>
      </c>
      <c r="AQ222" s="192" t="s">
        <v>478</v>
      </c>
      <c r="AR222" s="192" t="s">
        <v>478</v>
      </c>
      <c r="AS222" s="86"/>
      <c r="AT222" s="197">
        <v>55000</v>
      </c>
      <c r="AU222" s="199">
        <f>AT222*1.06</f>
        <v>58300</v>
      </c>
      <c r="AV222" s="86"/>
      <c r="AW222" s="199"/>
      <c r="AX222" s="165">
        <v>45632</v>
      </c>
      <c r="AY222" s="165"/>
      <c r="AZ222" s="199">
        <f>BB222/1.06</f>
        <v>55000</v>
      </c>
      <c r="BA222" s="199"/>
      <c r="BB222" s="239">
        <f>AU222</f>
        <v>58300</v>
      </c>
      <c r="BC222" s="220" t="s">
        <v>579</v>
      </c>
      <c r="BD222" s="214"/>
      <c r="BE222" s="214"/>
      <c r="BF222" s="86"/>
      <c r="BG222" s="199"/>
      <c r="BH222" s="103">
        <v>2025</v>
      </c>
      <c r="BI222" s="165"/>
      <c r="BJ222" s="165"/>
      <c r="BK222" s="103">
        <v>2025</v>
      </c>
      <c r="BL222" s="216">
        <f t="shared" si="109"/>
        <v>58300</v>
      </c>
      <c r="BM222" s="86"/>
      <c r="BN222" s="131">
        <f t="shared" si="31"/>
        <v>0</v>
      </c>
      <c r="BO222" s="86"/>
      <c r="BP222" s="86"/>
      <c r="BQ222" s="112" t="s">
        <v>479</v>
      </c>
      <c r="BR222" s="302"/>
      <c r="BS222" s="308"/>
    </row>
    <row r="223" s="8" customFormat="1" ht="33.75" customHeight="1" spans="1:71">
      <c r="A223" s="91" t="s">
        <v>480</v>
      </c>
      <c r="B223" s="86" t="s">
        <v>671</v>
      </c>
      <c r="C223" s="88">
        <v>45658</v>
      </c>
      <c r="D223" s="192" t="s">
        <v>1025</v>
      </c>
      <c r="E223" s="86" t="s">
        <v>700</v>
      </c>
      <c r="F223" s="147" t="s">
        <v>576</v>
      </c>
      <c r="G223" s="86" t="s">
        <v>701</v>
      </c>
      <c r="H223" s="86" t="s">
        <v>700</v>
      </c>
      <c r="I223" s="86" t="s">
        <v>450</v>
      </c>
      <c r="J223" s="102" t="s">
        <v>408</v>
      </c>
      <c r="K223" s="102" t="s">
        <v>408</v>
      </c>
      <c r="L223" s="102"/>
      <c r="M223" s="102"/>
      <c r="N223" s="102"/>
      <c r="O223" s="86" t="s">
        <v>469</v>
      </c>
      <c r="P223" s="199">
        <v>16844</v>
      </c>
      <c r="Q223" s="86" t="s">
        <v>436</v>
      </c>
      <c r="R223" s="86"/>
      <c r="S223" s="86"/>
      <c r="T223" s="86"/>
      <c r="U223" s="86" t="s">
        <v>141</v>
      </c>
      <c r="V223" s="192" t="s">
        <v>702</v>
      </c>
      <c r="W223" s="86" t="s">
        <v>83</v>
      </c>
      <c r="X223" s="86" t="s">
        <v>1319</v>
      </c>
      <c r="Y223" s="86"/>
      <c r="Z223" s="86"/>
      <c r="AA223" s="86"/>
      <c r="AB223" s="86"/>
      <c r="AC223" s="86"/>
      <c r="AD223" s="90" t="s">
        <v>163</v>
      </c>
      <c r="AE223" s="192" t="s">
        <v>164</v>
      </c>
      <c r="AF223" s="192" t="s">
        <v>474</v>
      </c>
      <c r="AG223" s="86" t="s">
        <v>475</v>
      </c>
      <c r="AH223" s="86" t="s">
        <v>1318</v>
      </c>
      <c r="AI223" s="133" t="s">
        <v>416</v>
      </c>
      <c r="AJ223" s="86" t="s">
        <v>705</v>
      </c>
      <c r="AK223" s="86"/>
      <c r="AL223" s="86"/>
      <c r="AM223" s="86"/>
      <c r="AN223" s="86"/>
      <c r="AO223" s="86" t="s">
        <v>680</v>
      </c>
      <c r="AP223" s="90" t="s">
        <v>422</v>
      </c>
      <c r="AQ223" s="192" t="s">
        <v>478</v>
      </c>
      <c r="AR223" s="192" t="s">
        <v>478</v>
      </c>
      <c r="AS223" s="86"/>
      <c r="AT223" s="197">
        <v>47169.8113207547</v>
      </c>
      <c r="AU223" s="199">
        <v>50000</v>
      </c>
      <c r="AV223" s="86"/>
      <c r="AW223" s="199"/>
      <c r="AX223" s="165">
        <v>45699</v>
      </c>
      <c r="AY223" s="215" t="s">
        <v>698</v>
      </c>
      <c r="AZ223" s="199">
        <f>BB223/1.06</f>
        <v>47169.8113207547</v>
      </c>
      <c r="BA223" s="199"/>
      <c r="BB223" s="239">
        <f>AU223</f>
        <v>50000</v>
      </c>
      <c r="BC223" s="220" t="s">
        <v>579</v>
      </c>
      <c r="BD223" s="214"/>
      <c r="BE223" s="214"/>
      <c r="BF223" s="86"/>
      <c r="BG223" s="199"/>
      <c r="BH223" s="103">
        <v>2025</v>
      </c>
      <c r="BI223" s="165"/>
      <c r="BJ223" s="165"/>
      <c r="BK223" s="103">
        <v>2025</v>
      </c>
      <c r="BL223" s="216">
        <f t="shared" si="109"/>
        <v>50000</v>
      </c>
      <c r="BM223" s="86"/>
      <c r="BN223" s="131">
        <f t="shared" si="31"/>
        <v>0</v>
      </c>
      <c r="BO223" s="86"/>
      <c r="BP223" s="86"/>
      <c r="BQ223" s="112" t="s">
        <v>479</v>
      </c>
      <c r="BR223" s="302"/>
      <c r="BS223" s="308"/>
    </row>
    <row r="224" s="8" customFormat="1" ht="38.25" spans="1:71">
      <c r="A224" s="91" t="s">
        <v>480</v>
      </c>
      <c r="B224" s="86" t="s">
        <v>706</v>
      </c>
      <c r="C224" s="88">
        <v>45658</v>
      </c>
      <c r="D224" s="192" t="s">
        <v>1026</v>
      </c>
      <c r="E224" s="86" t="s">
        <v>708</v>
      </c>
      <c r="F224" s="147" t="s">
        <v>576</v>
      </c>
      <c r="G224" s="86" t="s">
        <v>709</v>
      </c>
      <c r="H224" s="86" t="s">
        <v>708</v>
      </c>
      <c r="I224" s="86" t="s">
        <v>450</v>
      </c>
      <c r="J224" s="102" t="s">
        <v>408</v>
      </c>
      <c r="K224" s="102" t="s">
        <v>408</v>
      </c>
      <c r="L224" s="102"/>
      <c r="M224" s="102"/>
      <c r="N224" s="102"/>
      <c r="O224" s="86" t="s">
        <v>469</v>
      </c>
      <c r="P224" s="199">
        <v>2</v>
      </c>
      <c r="Q224" s="86" t="s">
        <v>675</v>
      </c>
      <c r="R224" s="86"/>
      <c r="S224" s="86"/>
      <c r="T224" s="86"/>
      <c r="U224" s="112" t="s">
        <v>580</v>
      </c>
      <c r="V224" s="192" t="s">
        <v>710</v>
      </c>
      <c r="W224" s="86"/>
      <c r="X224" s="86"/>
      <c r="Y224" s="86"/>
      <c r="Z224" s="86"/>
      <c r="AA224" s="86" t="s">
        <v>711</v>
      </c>
      <c r="AB224" s="86" t="s">
        <v>712</v>
      </c>
      <c r="AC224" s="86" t="s">
        <v>713</v>
      </c>
      <c r="AD224" s="90" t="s">
        <v>163</v>
      </c>
      <c r="AE224" s="192" t="s">
        <v>164</v>
      </c>
      <c r="AF224" s="192" t="s">
        <v>474</v>
      </c>
      <c r="AG224" s="86" t="s">
        <v>475</v>
      </c>
      <c r="AH224" s="86" t="s">
        <v>1318</v>
      </c>
      <c r="AI224" s="133" t="s">
        <v>416</v>
      </c>
      <c r="AJ224" s="86" t="s">
        <v>420</v>
      </c>
      <c r="AK224" s="86"/>
      <c r="AL224" s="86"/>
      <c r="AM224" s="86"/>
      <c r="AN224" s="86"/>
      <c r="AO224" s="86" t="s">
        <v>680</v>
      </c>
      <c r="AP224" s="90" t="s">
        <v>422</v>
      </c>
      <c r="AQ224" s="192" t="s">
        <v>478</v>
      </c>
      <c r="AR224" s="192" t="s">
        <v>478</v>
      </c>
      <c r="AS224" s="86"/>
      <c r="AT224" s="197">
        <v>25000</v>
      </c>
      <c r="AU224" s="199">
        <v>26500</v>
      </c>
      <c r="AV224" s="86"/>
      <c r="AW224" s="199"/>
      <c r="AX224" s="213">
        <v>45749</v>
      </c>
      <c r="AY224" s="215" t="s">
        <v>698</v>
      </c>
      <c r="AZ224" s="199">
        <v>25000</v>
      </c>
      <c r="BA224" s="199"/>
      <c r="BB224" s="239">
        <f>AZ224*1.06</f>
        <v>26500</v>
      </c>
      <c r="BC224" s="220" t="s">
        <v>579</v>
      </c>
      <c r="BD224" s="214"/>
      <c r="BE224" s="214"/>
      <c r="BF224" s="86"/>
      <c r="BG224" s="199"/>
      <c r="BH224" s="103">
        <v>2025</v>
      </c>
      <c r="BI224" s="165"/>
      <c r="BJ224" s="165"/>
      <c r="BK224" s="103">
        <v>2025</v>
      </c>
      <c r="BL224" s="216"/>
      <c r="BM224" s="86"/>
      <c r="BN224" s="131">
        <f t="shared" si="31"/>
        <v>26500</v>
      </c>
      <c r="BO224" s="86"/>
      <c r="BP224" s="86"/>
      <c r="BQ224" s="112" t="s">
        <v>479</v>
      </c>
      <c r="BR224" s="302"/>
      <c r="BS224" s="308"/>
    </row>
    <row r="225" s="8" customFormat="1" ht="38.25" spans="1:71">
      <c r="A225" s="86" t="s">
        <v>403</v>
      </c>
      <c r="B225" s="86" t="s">
        <v>717</v>
      </c>
      <c r="C225" s="88">
        <v>45658</v>
      </c>
      <c r="D225" s="192" t="s">
        <v>718</v>
      </c>
      <c r="E225" s="86" t="s">
        <v>719</v>
      </c>
      <c r="F225" s="147" t="s">
        <v>576</v>
      </c>
      <c r="G225" s="86" t="s">
        <v>720</v>
      </c>
      <c r="H225" s="86" t="s">
        <v>719</v>
      </c>
      <c r="I225" s="86" t="s">
        <v>450</v>
      </c>
      <c r="J225" s="102" t="s">
        <v>408</v>
      </c>
      <c r="K225" s="102" t="s">
        <v>408</v>
      </c>
      <c r="L225" s="102"/>
      <c r="M225" s="102"/>
      <c r="N225" s="102"/>
      <c r="O225" s="86" t="s">
        <v>545</v>
      </c>
      <c r="P225" s="199">
        <v>388</v>
      </c>
      <c r="Q225" s="86" t="s">
        <v>675</v>
      </c>
      <c r="R225" s="86"/>
      <c r="S225" s="86"/>
      <c r="T225" s="86"/>
      <c r="U225" s="147" t="s">
        <v>141</v>
      </c>
      <c r="V225" s="147" t="s">
        <v>721</v>
      </c>
      <c r="W225" s="112" t="s">
        <v>90</v>
      </c>
      <c r="X225" s="86" t="s">
        <v>722</v>
      </c>
      <c r="Y225" s="86" t="s">
        <v>456</v>
      </c>
      <c r="Z225" s="205" t="s">
        <v>723</v>
      </c>
      <c r="AA225" s="86"/>
      <c r="AB225" s="86"/>
      <c r="AC225" s="86"/>
      <c r="AD225" s="90" t="s">
        <v>163</v>
      </c>
      <c r="AE225" s="192" t="s">
        <v>164</v>
      </c>
      <c r="AF225" s="192" t="s">
        <v>474</v>
      </c>
      <c r="AG225" s="86" t="s">
        <v>475</v>
      </c>
      <c r="AH225" s="86" t="s">
        <v>1318</v>
      </c>
      <c r="AI225" s="133" t="s">
        <v>416</v>
      </c>
      <c r="AJ225" s="86" t="s">
        <v>697</v>
      </c>
      <c r="AK225" s="86"/>
      <c r="AL225" s="86"/>
      <c r="AM225" s="86"/>
      <c r="AN225" s="86"/>
      <c r="AO225" s="86" t="s">
        <v>680</v>
      </c>
      <c r="AP225" s="90" t="s">
        <v>422</v>
      </c>
      <c r="AQ225" s="192" t="s">
        <v>478</v>
      </c>
      <c r="AR225" s="192" t="s">
        <v>478</v>
      </c>
      <c r="AS225" s="86"/>
      <c r="AT225" s="197">
        <v>35000</v>
      </c>
      <c r="AU225" s="199">
        <f>AT225*1.06</f>
        <v>37100</v>
      </c>
      <c r="AV225" s="86"/>
      <c r="AW225" s="199"/>
      <c r="AX225" s="227">
        <v>2025</v>
      </c>
      <c r="AY225" s="165"/>
      <c r="AZ225" s="199">
        <f>BB225/1.06</f>
        <v>35000</v>
      </c>
      <c r="BA225" s="199"/>
      <c r="BB225" s="239">
        <f>AU225</f>
        <v>37100</v>
      </c>
      <c r="BC225" s="220" t="s">
        <v>579</v>
      </c>
      <c r="BD225" s="214"/>
      <c r="BE225" s="214"/>
      <c r="BF225" s="86"/>
      <c r="BG225" s="199"/>
      <c r="BH225" s="103">
        <v>2025</v>
      </c>
      <c r="BI225" s="165"/>
      <c r="BJ225" s="165"/>
      <c r="BK225" s="103">
        <v>2025</v>
      </c>
      <c r="BL225" s="216">
        <f t="shared" si="109"/>
        <v>37100</v>
      </c>
      <c r="BM225" s="86"/>
      <c r="BN225" s="131">
        <f t="shared" si="31"/>
        <v>0</v>
      </c>
      <c r="BO225" s="86"/>
      <c r="BP225" s="86"/>
      <c r="BQ225" s="112" t="s">
        <v>479</v>
      </c>
      <c r="BR225" s="302"/>
      <c r="BS225" s="308"/>
    </row>
    <row r="226" s="8" customFormat="1" ht="25.5" spans="1:71">
      <c r="A226" s="91" t="s">
        <v>480</v>
      </c>
      <c r="B226" s="86" t="s">
        <v>671</v>
      </c>
      <c r="C226" s="88">
        <v>45658</v>
      </c>
      <c r="D226" s="192" t="s">
        <v>1027</v>
      </c>
      <c r="E226" s="86" t="s">
        <v>725</v>
      </c>
      <c r="F226" s="147" t="s">
        <v>576</v>
      </c>
      <c r="G226" s="86" t="s">
        <v>726</v>
      </c>
      <c r="H226" s="86" t="s">
        <v>725</v>
      </c>
      <c r="I226" s="86" t="s">
        <v>450</v>
      </c>
      <c r="J226" s="102" t="s">
        <v>408</v>
      </c>
      <c r="K226" s="102" t="s">
        <v>408</v>
      </c>
      <c r="L226" s="102"/>
      <c r="M226" s="102"/>
      <c r="N226" s="102"/>
      <c r="O226" s="86" t="s">
        <v>469</v>
      </c>
      <c r="P226" s="199">
        <v>25495</v>
      </c>
      <c r="Q226" s="86" t="s">
        <v>436</v>
      </c>
      <c r="R226" s="86"/>
      <c r="S226" s="86"/>
      <c r="T226" s="86"/>
      <c r="U226" s="112" t="s">
        <v>141</v>
      </c>
      <c r="V226" s="192" t="s">
        <v>702</v>
      </c>
      <c r="W226" s="86" t="s">
        <v>83</v>
      </c>
      <c r="X226" s="86" t="s">
        <v>703</v>
      </c>
      <c r="Y226" s="86"/>
      <c r="Z226" s="205" t="s">
        <v>704</v>
      </c>
      <c r="AA226" s="86"/>
      <c r="AB226" s="86"/>
      <c r="AC226" s="86"/>
      <c r="AD226" s="90" t="s">
        <v>163</v>
      </c>
      <c r="AE226" s="192" t="s">
        <v>164</v>
      </c>
      <c r="AF226" s="192" t="s">
        <v>474</v>
      </c>
      <c r="AG226" s="86" t="s">
        <v>475</v>
      </c>
      <c r="AH226" s="86" t="s">
        <v>1318</v>
      </c>
      <c r="AI226" s="133" t="s">
        <v>416</v>
      </c>
      <c r="AJ226" s="86" t="s">
        <v>727</v>
      </c>
      <c r="AK226" s="86"/>
      <c r="AL226" s="86"/>
      <c r="AM226" s="86"/>
      <c r="AN226" s="86"/>
      <c r="AO226" s="86" t="s">
        <v>680</v>
      </c>
      <c r="AP226" s="90" t="s">
        <v>422</v>
      </c>
      <c r="AQ226" s="192" t="s">
        <v>478</v>
      </c>
      <c r="AR226" s="192" t="s">
        <v>478</v>
      </c>
      <c r="AS226" s="86"/>
      <c r="AT226" s="197">
        <f>AU226/1.06</f>
        <v>80188.679245283</v>
      </c>
      <c r="AU226" s="199">
        <v>85000</v>
      </c>
      <c r="AV226" s="86"/>
      <c r="AW226" s="199"/>
      <c r="AX226" s="213">
        <v>45740</v>
      </c>
      <c r="AY226" s="215" t="s">
        <v>698</v>
      </c>
      <c r="AZ226" s="199">
        <f>BB226/1.06</f>
        <v>80188.679245283</v>
      </c>
      <c r="BA226" s="199"/>
      <c r="BB226" s="239">
        <f>AU226</f>
        <v>85000</v>
      </c>
      <c r="BC226" s="220" t="s">
        <v>579</v>
      </c>
      <c r="BD226" s="214"/>
      <c r="BE226" s="214"/>
      <c r="BF226" s="86"/>
      <c r="BG226" s="199"/>
      <c r="BH226" s="103">
        <v>2025</v>
      </c>
      <c r="BI226" s="165"/>
      <c r="BJ226" s="165"/>
      <c r="BK226" s="103">
        <v>2025</v>
      </c>
      <c r="BL226" s="216">
        <f t="shared" si="109"/>
        <v>85000</v>
      </c>
      <c r="BM226" s="86"/>
      <c r="BN226" s="131">
        <f t="shared" si="31"/>
        <v>0</v>
      </c>
      <c r="BO226" s="86"/>
      <c r="BP226" s="86"/>
      <c r="BQ226" s="112" t="s">
        <v>479</v>
      </c>
      <c r="BR226" s="302"/>
      <c r="BS226" s="308"/>
    </row>
    <row r="227" s="8" customFormat="1" ht="42" customHeight="1" spans="1:71">
      <c r="A227" s="86" t="s">
        <v>403</v>
      </c>
      <c r="B227" s="86" t="s">
        <v>706</v>
      </c>
      <c r="C227" s="88">
        <v>45658</v>
      </c>
      <c r="D227" s="192" t="s">
        <v>916</v>
      </c>
      <c r="E227" s="86" t="s">
        <v>917</v>
      </c>
      <c r="F227" s="147" t="s">
        <v>576</v>
      </c>
      <c r="G227" s="192" t="s">
        <v>916</v>
      </c>
      <c r="H227" s="86" t="s">
        <v>917</v>
      </c>
      <c r="I227" s="86" t="s">
        <v>450</v>
      </c>
      <c r="J227" s="102" t="s">
        <v>408</v>
      </c>
      <c r="K227" s="102" t="s">
        <v>408</v>
      </c>
      <c r="L227" s="102"/>
      <c r="M227" s="102"/>
      <c r="N227" s="102"/>
      <c r="O227" s="86" t="s">
        <v>797</v>
      </c>
      <c r="P227" s="199">
        <v>250</v>
      </c>
      <c r="Q227" s="86" t="s">
        <v>675</v>
      </c>
      <c r="R227" s="86"/>
      <c r="S227" s="86"/>
      <c r="T227" s="86"/>
      <c r="U227" s="86" t="s">
        <v>798</v>
      </c>
      <c r="V227" s="192" t="s">
        <v>710</v>
      </c>
      <c r="W227" s="86"/>
      <c r="X227" s="86"/>
      <c r="Y227" s="86"/>
      <c r="Z227" s="86"/>
      <c r="AA227" s="86" t="s">
        <v>711</v>
      </c>
      <c r="AB227" s="86" t="s">
        <v>712</v>
      </c>
      <c r="AC227" s="86"/>
      <c r="AD227" s="90" t="s">
        <v>163</v>
      </c>
      <c r="AE227" s="192" t="s">
        <v>164</v>
      </c>
      <c r="AF227" s="192" t="s">
        <v>474</v>
      </c>
      <c r="AG227" s="86" t="s">
        <v>475</v>
      </c>
      <c r="AH227" s="86" t="s">
        <v>1318</v>
      </c>
      <c r="AI227" s="133" t="s">
        <v>416</v>
      </c>
      <c r="AJ227" s="86" t="s">
        <v>918</v>
      </c>
      <c r="AK227" s="86"/>
      <c r="AL227" s="86"/>
      <c r="AM227" s="86"/>
      <c r="AN227" s="86"/>
      <c r="AO227" s="86" t="s">
        <v>680</v>
      </c>
      <c r="AP227" s="90" t="s">
        <v>422</v>
      </c>
      <c r="AQ227" s="192" t="s">
        <v>478</v>
      </c>
      <c r="AR227" s="192" t="s">
        <v>478</v>
      </c>
      <c r="AS227" s="86"/>
      <c r="AT227" s="197">
        <f t="shared" ref="AT227" si="110">AU227/1.06</f>
        <v>160377.358490566</v>
      </c>
      <c r="AU227" s="199">
        <v>170000</v>
      </c>
      <c r="AV227" s="86"/>
      <c r="AW227" s="199"/>
      <c r="AX227" s="227">
        <v>2025</v>
      </c>
      <c r="AY227" s="165"/>
      <c r="AZ227" s="199">
        <f>BB227/1.06</f>
        <v>160377.358490566</v>
      </c>
      <c r="BA227" s="199"/>
      <c r="BB227" s="239">
        <v>170000</v>
      </c>
      <c r="BC227" s="220" t="s">
        <v>579</v>
      </c>
      <c r="BD227" s="214"/>
      <c r="BE227" s="214"/>
      <c r="BF227" s="86"/>
      <c r="BG227" s="199"/>
      <c r="BH227" s="103">
        <v>2025</v>
      </c>
      <c r="BI227" s="165"/>
      <c r="BJ227" s="165"/>
      <c r="BK227" s="103">
        <v>2025</v>
      </c>
      <c r="BL227" s="216">
        <f t="shared" si="109"/>
        <v>170000</v>
      </c>
      <c r="BM227" s="86"/>
      <c r="BN227" s="131">
        <f t="shared" si="31"/>
        <v>0</v>
      </c>
      <c r="BO227" s="86"/>
      <c r="BP227" s="86"/>
      <c r="BQ227" s="112" t="s">
        <v>479</v>
      </c>
      <c r="BR227" s="302"/>
      <c r="BS227" s="308"/>
    </row>
    <row r="228" s="8" customFormat="1" ht="51" spans="1:71">
      <c r="A228" s="86" t="s">
        <v>403</v>
      </c>
      <c r="B228" s="87" t="s">
        <v>170</v>
      </c>
      <c r="C228" s="245">
        <v>45658</v>
      </c>
      <c r="D228" s="90" t="s">
        <v>1028</v>
      </c>
      <c r="E228" s="147" t="s">
        <v>730</v>
      </c>
      <c r="F228" s="90" t="s">
        <v>450</v>
      </c>
      <c r="G228" s="90" t="s">
        <v>1028</v>
      </c>
      <c r="H228" s="147" t="s">
        <v>730</v>
      </c>
      <c r="I228" s="90" t="s">
        <v>450</v>
      </c>
      <c r="J228" s="102" t="s">
        <v>408</v>
      </c>
      <c r="K228" s="102" t="s">
        <v>579</v>
      </c>
      <c r="L228" s="102"/>
      <c r="M228" s="102"/>
      <c r="N228" s="102"/>
      <c r="O228" s="90" t="s">
        <v>545</v>
      </c>
      <c r="P228" s="104">
        <v>10000</v>
      </c>
      <c r="Q228" s="90" t="s">
        <v>436</v>
      </c>
      <c r="R228" s="86"/>
      <c r="S228" s="86"/>
      <c r="T228" s="86"/>
      <c r="U228" s="90" t="s">
        <v>141</v>
      </c>
      <c r="V228" s="87" t="s">
        <v>1029</v>
      </c>
      <c r="W228" s="147" t="s">
        <v>85</v>
      </c>
      <c r="X228" s="147" t="s">
        <v>732</v>
      </c>
      <c r="Y228" s="112" t="s">
        <v>456</v>
      </c>
      <c r="Z228" s="112" t="s">
        <v>733</v>
      </c>
      <c r="AA228" s="86"/>
      <c r="AB228" s="86"/>
      <c r="AC228" s="86"/>
      <c r="AD228" s="90" t="s">
        <v>163</v>
      </c>
      <c r="AE228" s="87" t="s">
        <v>164</v>
      </c>
      <c r="AF228" s="87" t="s">
        <v>224</v>
      </c>
      <c r="AG228" s="112" t="s">
        <v>735</v>
      </c>
      <c r="AH228" s="147" t="s">
        <v>1320</v>
      </c>
      <c r="AI228" s="133" t="s">
        <v>416</v>
      </c>
      <c r="AJ228" s="147" t="s">
        <v>603</v>
      </c>
      <c r="AK228" s="86"/>
      <c r="AL228" s="86"/>
      <c r="AM228" s="86"/>
      <c r="AN228" s="86"/>
      <c r="AO228" s="147" t="s">
        <v>279</v>
      </c>
      <c r="AP228" s="147" t="s">
        <v>275</v>
      </c>
      <c r="AQ228" s="147" t="s">
        <v>737</v>
      </c>
      <c r="AR228" s="147" t="s">
        <v>738</v>
      </c>
      <c r="AS228" s="86"/>
      <c r="AT228" s="197">
        <f>AZ228</f>
        <v>216206</v>
      </c>
      <c r="AU228" s="199">
        <f>BB228</f>
        <v>229179</v>
      </c>
      <c r="AV228" s="86"/>
      <c r="AW228" s="199"/>
      <c r="AX228" s="165">
        <v>45658</v>
      </c>
      <c r="AY228" s="165" t="s">
        <v>739</v>
      </c>
      <c r="AZ228" s="200">
        <v>216206</v>
      </c>
      <c r="BA228" s="197"/>
      <c r="BB228" s="237">
        <v>229179</v>
      </c>
      <c r="BC228" s="166" t="s">
        <v>489</v>
      </c>
      <c r="BD228" s="214"/>
      <c r="BE228" s="214"/>
      <c r="BF228" s="86"/>
      <c r="BG228" s="199"/>
      <c r="BH228" s="240">
        <v>2025</v>
      </c>
      <c r="BI228" s="165"/>
      <c r="BJ228" s="165"/>
      <c r="BK228" s="240">
        <v>2025</v>
      </c>
      <c r="BL228" s="241"/>
      <c r="BM228" s="86"/>
      <c r="BN228" s="131">
        <f t="shared" si="31"/>
        <v>229179</v>
      </c>
      <c r="BO228" s="86"/>
      <c r="BP228" s="86"/>
      <c r="BQ228" s="112"/>
      <c r="BR228" s="308"/>
      <c r="BS228" s="308"/>
    </row>
    <row r="229" s="8" customFormat="1" ht="38.25" spans="1:71">
      <c r="A229" s="86" t="s">
        <v>403</v>
      </c>
      <c r="B229" s="87" t="s">
        <v>170</v>
      </c>
      <c r="C229" s="245">
        <v>45658</v>
      </c>
      <c r="D229" s="90" t="s">
        <v>1031</v>
      </c>
      <c r="E229" s="90" t="s">
        <v>741</v>
      </c>
      <c r="F229" s="90" t="s">
        <v>450</v>
      </c>
      <c r="G229" s="90" t="s">
        <v>1031</v>
      </c>
      <c r="H229" s="90" t="s">
        <v>741</v>
      </c>
      <c r="I229" s="90" t="s">
        <v>450</v>
      </c>
      <c r="J229" s="102" t="s">
        <v>408</v>
      </c>
      <c r="K229" s="102" t="s">
        <v>579</v>
      </c>
      <c r="L229" s="102"/>
      <c r="M229" s="102"/>
      <c r="N229" s="102"/>
      <c r="O229" s="90" t="s">
        <v>545</v>
      </c>
      <c r="P229" s="104">
        <v>800</v>
      </c>
      <c r="Q229" s="90" t="s">
        <v>546</v>
      </c>
      <c r="R229" s="86"/>
      <c r="S229" s="86"/>
      <c r="T229" s="86"/>
      <c r="U229" s="90" t="s">
        <v>141</v>
      </c>
      <c r="V229" s="147" t="s">
        <v>743</v>
      </c>
      <c r="W229" s="112" t="s">
        <v>88</v>
      </c>
      <c r="X229" s="112" t="s">
        <v>744</v>
      </c>
      <c r="Y229" s="112" t="s">
        <v>456</v>
      </c>
      <c r="Z229" s="205" t="s">
        <v>745</v>
      </c>
      <c r="AA229" s="86"/>
      <c r="AB229" s="86"/>
      <c r="AC229" s="86"/>
      <c r="AD229" s="90" t="s">
        <v>163</v>
      </c>
      <c r="AE229" s="87" t="s">
        <v>164</v>
      </c>
      <c r="AF229" s="87" t="s">
        <v>224</v>
      </c>
      <c r="AG229" s="86"/>
      <c r="AH229" s="87" t="s">
        <v>1032</v>
      </c>
      <c r="AI229" s="133" t="s">
        <v>416</v>
      </c>
      <c r="AJ229" s="87" t="s">
        <v>747</v>
      </c>
      <c r="AK229" s="86"/>
      <c r="AL229" s="86"/>
      <c r="AM229" s="86"/>
      <c r="AN229" s="86"/>
      <c r="AO229" s="147" t="s">
        <v>279</v>
      </c>
      <c r="AP229" s="147" t="s">
        <v>275</v>
      </c>
      <c r="AQ229" s="147" t="s">
        <v>737</v>
      </c>
      <c r="AR229" s="147" t="s">
        <v>738</v>
      </c>
      <c r="AS229" s="86"/>
      <c r="AT229" s="197">
        <f t="shared" ref="AT229:AT240" si="111">AZ229</f>
        <v>282837</v>
      </c>
      <c r="AU229" s="199">
        <f t="shared" ref="AU229:AU240" si="112">BB229</f>
        <v>299807</v>
      </c>
      <c r="AV229" s="86"/>
      <c r="AW229" s="199"/>
      <c r="AX229" s="165">
        <v>45658</v>
      </c>
      <c r="AY229" s="165" t="s">
        <v>739</v>
      </c>
      <c r="AZ229" s="200">
        <v>282837</v>
      </c>
      <c r="BA229" s="197"/>
      <c r="BB229" s="237">
        <v>299807</v>
      </c>
      <c r="BC229" s="166" t="s">
        <v>489</v>
      </c>
      <c r="BD229" s="214"/>
      <c r="BE229" s="214"/>
      <c r="BF229" s="86"/>
      <c r="BG229" s="199"/>
      <c r="BH229" s="240">
        <v>2025</v>
      </c>
      <c r="BI229" s="165"/>
      <c r="BJ229" s="165"/>
      <c r="BK229" s="240">
        <v>2025</v>
      </c>
      <c r="BL229" s="241"/>
      <c r="BM229" s="86"/>
      <c r="BN229" s="131">
        <f t="shared" si="31"/>
        <v>299807</v>
      </c>
      <c r="BO229" s="86"/>
      <c r="BP229" s="86"/>
      <c r="BQ229" s="112"/>
      <c r="BR229" s="308"/>
      <c r="BS229" s="308"/>
    </row>
    <row r="230" s="8" customFormat="1" ht="38.25" spans="1:71">
      <c r="A230" s="86" t="s">
        <v>403</v>
      </c>
      <c r="B230" s="87" t="s">
        <v>170</v>
      </c>
      <c r="C230" s="245">
        <v>45658</v>
      </c>
      <c r="D230" s="90" t="s">
        <v>1033</v>
      </c>
      <c r="E230" s="90" t="s">
        <v>749</v>
      </c>
      <c r="F230" s="90" t="s">
        <v>450</v>
      </c>
      <c r="G230" s="90" t="s">
        <v>1033</v>
      </c>
      <c r="H230" s="90" t="s">
        <v>749</v>
      </c>
      <c r="I230" s="90" t="s">
        <v>450</v>
      </c>
      <c r="J230" s="102" t="s">
        <v>408</v>
      </c>
      <c r="K230" s="102" t="s">
        <v>579</v>
      </c>
      <c r="L230" s="102"/>
      <c r="M230" s="102"/>
      <c r="N230" s="102"/>
      <c r="O230" s="90" t="s">
        <v>545</v>
      </c>
      <c r="P230" s="104">
        <v>2000</v>
      </c>
      <c r="Q230" s="90" t="s">
        <v>411</v>
      </c>
      <c r="R230" s="86"/>
      <c r="S230" s="86"/>
      <c r="T230" s="86"/>
      <c r="U230" s="90" t="s">
        <v>141</v>
      </c>
      <c r="V230" s="147" t="s">
        <v>751</v>
      </c>
      <c r="W230" s="112" t="s">
        <v>88</v>
      </c>
      <c r="X230" s="112" t="s">
        <v>744</v>
      </c>
      <c r="Y230" s="112" t="s">
        <v>456</v>
      </c>
      <c r="Z230" s="205" t="s">
        <v>745</v>
      </c>
      <c r="AA230" s="86"/>
      <c r="AB230" s="86"/>
      <c r="AC230" s="86"/>
      <c r="AD230" s="90" t="s">
        <v>163</v>
      </c>
      <c r="AE230" s="87" t="s">
        <v>164</v>
      </c>
      <c r="AF230" s="87" t="s">
        <v>224</v>
      </c>
      <c r="AG230" s="86"/>
      <c r="AH230" s="147" t="s">
        <v>1321</v>
      </c>
      <c r="AI230" s="133" t="s">
        <v>416</v>
      </c>
      <c r="AJ230" s="87" t="s">
        <v>747</v>
      </c>
      <c r="AK230" s="86"/>
      <c r="AL230" s="86"/>
      <c r="AM230" s="86"/>
      <c r="AN230" s="86"/>
      <c r="AO230" s="147" t="s">
        <v>279</v>
      </c>
      <c r="AP230" s="147" t="s">
        <v>275</v>
      </c>
      <c r="AQ230" s="147" t="s">
        <v>737</v>
      </c>
      <c r="AR230" s="147" t="s">
        <v>738</v>
      </c>
      <c r="AS230" s="86"/>
      <c r="AT230" s="197">
        <f t="shared" si="111"/>
        <v>311644</v>
      </c>
      <c r="AU230" s="199">
        <f t="shared" si="112"/>
        <v>330343</v>
      </c>
      <c r="AV230" s="86"/>
      <c r="AW230" s="199"/>
      <c r="AX230" s="165">
        <v>45658</v>
      </c>
      <c r="AY230" s="165" t="s">
        <v>739</v>
      </c>
      <c r="AZ230" s="200">
        <v>311644</v>
      </c>
      <c r="BA230" s="197"/>
      <c r="BB230" s="237">
        <v>330343</v>
      </c>
      <c r="BC230" s="166" t="s">
        <v>489</v>
      </c>
      <c r="BD230" s="214"/>
      <c r="BE230" s="214"/>
      <c r="BF230" s="86"/>
      <c r="BG230" s="199"/>
      <c r="BH230" s="240">
        <v>2025</v>
      </c>
      <c r="BI230" s="165"/>
      <c r="BJ230" s="165"/>
      <c r="BK230" s="240">
        <v>2025</v>
      </c>
      <c r="BL230" s="241"/>
      <c r="BM230" s="86"/>
      <c r="BN230" s="131">
        <f t="shared" si="31"/>
        <v>330343</v>
      </c>
      <c r="BO230" s="86"/>
      <c r="BP230" s="86"/>
      <c r="BQ230" s="112"/>
      <c r="BR230" s="308"/>
      <c r="BS230" s="308"/>
    </row>
    <row r="231" s="8" customFormat="1" ht="38.25" spans="1:71">
      <c r="A231" s="86" t="s">
        <v>403</v>
      </c>
      <c r="B231" s="87" t="s">
        <v>170</v>
      </c>
      <c r="C231" s="245">
        <v>45658</v>
      </c>
      <c r="D231" s="90" t="s">
        <v>1035</v>
      </c>
      <c r="E231" s="90" t="s">
        <v>754</v>
      </c>
      <c r="F231" s="90" t="s">
        <v>450</v>
      </c>
      <c r="G231" s="90" t="s">
        <v>1035</v>
      </c>
      <c r="H231" s="90" t="s">
        <v>754</v>
      </c>
      <c r="I231" s="90" t="s">
        <v>450</v>
      </c>
      <c r="J231" s="102" t="s">
        <v>408</v>
      </c>
      <c r="K231" s="102" t="s">
        <v>579</v>
      </c>
      <c r="L231" s="102"/>
      <c r="M231" s="102"/>
      <c r="N231" s="102"/>
      <c r="O231" s="90" t="s">
        <v>469</v>
      </c>
      <c r="P231" s="104">
        <v>150</v>
      </c>
      <c r="Q231" s="90" t="s">
        <v>675</v>
      </c>
      <c r="R231" s="86"/>
      <c r="S231" s="86"/>
      <c r="T231" s="86"/>
      <c r="U231" s="90" t="s">
        <v>141</v>
      </c>
      <c r="V231" s="87" t="s">
        <v>471</v>
      </c>
      <c r="W231" s="112" t="s">
        <v>88</v>
      </c>
      <c r="X231" s="112" t="s">
        <v>744</v>
      </c>
      <c r="Y231" s="112" t="s">
        <v>456</v>
      </c>
      <c r="Z231" s="205" t="s">
        <v>745</v>
      </c>
      <c r="AA231" s="86"/>
      <c r="AB231" s="86"/>
      <c r="AC231" s="86"/>
      <c r="AD231" s="90" t="s">
        <v>163</v>
      </c>
      <c r="AE231" s="87" t="s">
        <v>164</v>
      </c>
      <c r="AF231" s="87" t="s">
        <v>224</v>
      </c>
      <c r="AG231" s="86"/>
      <c r="AH231" s="147" t="s">
        <v>1321</v>
      </c>
      <c r="AI231" s="133" t="s">
        <v>416</v>
      </c>
      <c r="AJ231" s="147" t="s">
        <v>755</v>
      </c>
      <c r="AK231" s="86"/>
      <c r="AL231" s="86"/>
      <c r="AM231" s="86"/>
      <c r="AN231" s="86"/>
      <c r="AO231" s="147" t="s">
        <v>279</v>
      </c>
      <c r="AP231" s="147" t="s">
        <v>275</v>
      </c>
      <c r="AQ231" s="147" t="s">
        <v>737</v>
      </c>
      <c r="AR231" s="147" t="s">
        <v>738</v>
      </c>
      <c r="AS231" s="86"/>
      <c r="AT231" s="197">
        <f t="shared" si="111"/>
        <v>286281</v>
      </c>
      <c r="AU231" s="199">
        <f t="shared" si="112"/>
        <v>303458</v>
      </c>
      <c r="AV231" s="86"/>
      <c r="AW231" s="199"/>
      <c r="AX231" s="165">
        <v>45658</v>
      </c>
      <c r="AY231" s="165" t="s">
        <v>739</v>
      </c>
      <c r="AZ231" s="200">
        <v>286281</v>
      </c>
      <c r="BA231" s="197"/>
      <c r="BB231" s="237">
        <v>303458</v>
      </c>
      <c r="BC231" s="166" t="s">
        <v>489</v>
      </c>
      <c r="BD231" s="214"/>
      <c r="BE231" s="214"/>
      <c r="BF231" s="86"/>
      <c r="BG231" s="199"/>
      <c r="BH231" s="240">
        <v>2025</v>
      </c>
      <c r="BI231" s="165"/>
      <c r="BJ231" s="165"/>
      <c r="BK231" s="240">
        <v>2025</v>
      </c>
      <c r="BL231" s="241"/>
      <c r="BM231" s="86"/>
      <c r="BN231" s="131">
        <f t="shared" si="31"/>
        <v>303458</v>
      </c>
      <c r="BO231" s="86"/>
      <c r="BP231" s="86"/>
      <c r="BQ231" s="112"/>
      <c r="BR231" s="308"/>
      <c r="BS231" s="308"/>
    </row>
    <row r="232" s="8" customFormat="1" ht="25.5" spans="1:71">
      <c r="A232" s="86" t="s">
        <v>403</v>
      </c>
      <c r="B232" s="87" t="s">
        <v>404</v>
      </c>
      <c r="C232" s="245">
        <v>45658</v>
      </c>
      <c r="D232" s="90" t="s">
        <v>543</v>
      </c>
      <c r="E232" s="86" t="s">
        <v>544</v>
      </c>
      <c r="F232" s="90" t="s">
        <v>450</v>
      </c>
      <c r="G232" s="90" t="s">
        <v>543</v>
      </c>
      <c r="H232" s="90" t="s">
        <v>544</v>
      </c>
      <c r="I232" s="90" t="s">
        <v>450</v>
      </c>
      <c r="J232" s="102" t="s">
        <v>408</v>
      </c>
      <c r="K232" s="102" t="s">
        <v>579</v>
      </c>
      <c r="L232" s="102"/>
      <c r="M232" s="102"/>
      <c r="N232" s="102"/>
      <c r="O232" s="90" t="s">
        <v>545</v>
      </c>
      <c r="P232" s="104">
        <v>600</v>
      </c>
      <c r="Q232" s="90" t="s">
        <v>546</v>
      </c>
      <c r="R232" s="86"/>
      <c r="S232" s="86"/>
      <c r="T232" s="86"/>
      <c r="U232" s="90" t="s">
        <v>415</v>
      </c>
      <c r="V232" s="87" t="s">
        <v>710</v>
      </c>
      <c r="W232" s="86"/>
      <c r="X232" s="86"/>
      <c r="Y232" s="86"/>
      <c r="Z232" s="205"/>
      <c r="AA232" s="87" t="s">
        <v>417</v>
      </c>
      <c r="AB232" s="90" t="s">
        <v>549</v>
      </c>
      <c r="AC232" s="86"/>
      <c r="AD232" s="147" t="s">
        <v>293</v>
      </c>
      <c r="AE232" s="87" t="s">
        <v>175</v>
      </c>
      <c r="AF232" s="87" t="s">
        <v>224</v>
      </c>
      <c r="AG232" s="86"/>
      <c r="AH232" s="87" t="s">
        <v>1032</v>
      </c>
      <c r="AI232" s="133" t="s">
        <v>416</v>
      </c>
      <c r="AJ232" s="87" t="s">
        <v>747</v>
      </c>
      <c r="AK232" s="86"/>
      <c r="AL232" s="86"/>
      <c r="AM232" s="86"/>
      <c r="AN232" s="86"/>
      <c r="AO232" s="147" t="s">
        <v>279</v>
      </c>
      <c r="AP232" s="147" t="s">
        <v>275</v>
      </c>
      <c r="AQ232" s="147" t="s">
        <v>737</v>
      </c>
      <c r="AR232" s="147" t="s">
        <v>738</v>
      </c>
      <c r="AS232" s="86"/>
      <c r="AT232" s="197">
        <f t="shared" si="111"/>
        <v>126616</v>
      </c>
      <c r="AU232" s="199">
        <f t="shared" si="112"/>
        <v>134213</v>
      </c>
      <c r="AV232" s="86"/>
      <c r="AW232" s="199"/>
      <c r="AX232" s="165">
        <v>45658</v>
      </c>
      <c r="AY232" s="165" t="s">
        <v>739</v>
      </c>
      <c r="AZ232" s="200">
        <v>126616</v>
      </c>
      <c r="BA232" s="197"/>
      <c r="BB232" s="237">
        <v>134213</v>
      </c>
      <c r="BC232" s="166" t="s">
        <v>489</v>
      </c>
      <c r="BD232" s="166"/>
      <c r="BE232" s="166"/>
      <c r="BF232" s="112"/>
      <c r="BG232" s="197"/>
      <c r="BH232" s="240">
        <v>2025</v>
      </c>
      <c r="BI232" s="213"/>
      <c r="BJ232" s="213"/>
      <c r="BK232" s="240">
        <v>2025</v>
      </c>
      <c r="BL232" s="218"/>
      <c r="BM232" s="112"/>
      <c r="BN232" s="131">
        <f t="shared" si="31"/>
        <v>134213</v>
      </c>
      <c r="BO232" s="112"/>
      <c r="BP232" s="112"/>
      <c r="BQ232" s="112"/>
      <c r="BR232" s="308"/>
      <c r="BS232" s="308"/>
    </row>
    <row r="233" s="8" customFormat="1" ht="38.25" spans="1:71">
      <c r="A233" s="86" t="s">
        <v>403</v>
      </c>
      <c r="B233" s="87" t="s">
        <v>170</v>
      </c>
      <c r="C233" s="245">
        <v>45658</v>
      </c>
      <c r="D233" s="90" t="s">
        <v>1036</v>
      </c>
      <c r="E233" s="90" t="s">
        <v>769</v>
      </c>
      <c r="F233" s="90" t="s">
        <v>450</v>
      </c>
      <c r="G233" s="90" t="s">
        <v>1036</v>
      </c>
      <c r="H233" s="90" t="s">
        <v>769</v>
      </c>
      <c r="I233" s="90" t="s">
        <v>450</v>
      </c>
      <c r="J233" s="102" t="s">
        <v>408</v>
      </c>
      <c r="K233" s="102" t="s">
        <v>579</v>
      </c>
      <c r="L233" s="102"/>
      <c r="M233" s="102"/>
      <c r="N233" s="102"/>
      <c r="O233" s="90" t="s">
        <v>545</v>
      </c>
      <c r="P233" s="104">
        <v>2000</v>
      </c>
      <c r="Q233" s="90" t="s">
        <v>411</v>
      </c>
      <c r="R233" s="86"/>
      <c r="S233" s="86"/>
      <c r="T233" s="86"/>
      <c r="U233" s="90" t="s">
        <v>141</v>
      </c>
      <c r="V233" s="87" t="s">
        <v>1037</v>
      </c>
      <c r="W233" s="112" t="s">
        <v>82</v>
      </c>
      <c r="X233" s="112" t="s">
        <v>455</v>
      </c>
      <c r="Y233" s="112" t="s">
        <v>456</v>
      </c>
      <c r="Z233" s="205" t="s">
        <v>457</v>
      </c>
      <c r="AA233" s="86"/>
      <c r="AB233" s="86"/>
      <c r="AC233" s="86"/>
      <c r="AD233" s="90" t="s">
        <v>163</v>
      </c>
      <c r="AE233" s="87" t="s">
        <v>164</v>
      </c>
      <c r="AF233" s="87" t="s">
        <v>224</v>
      </c>
      <c r="AG233" s="86"/>
      <c r="AH233" s="147" t="s">
        <v>1321</v>
      </c>
      <c r="AI233" s="133" t="s">
        <v>416</v>
      </c>
      <c r="AJ233" s="147" t="s">
        <v>603</v>
      </c>
      <c r="AK233" s="86"/>
      <c r="AL233" s="86"/>
      <c r="AM233" s="86"/>
      <c r="AN233" s="86"/>
      <c r="AO233" s="147" t="s">
        <v>279</v>
      </c>
      <c r="AP233" s="147" t="s">
        <v>275</v>
      </c>
      <c r="AQ233" s="147" t="s">
        <v>737</v>
      </c>
      <c r="AR233" s="147" t="s">
        <v>738</v>
      </c>
      <c r="AS233" s="86"/>
      <c r="AT233" s="197">
        <f t="shared" si="111"/>
        <v>252324</v>
      </c>
      <c r="AU233" s="199">
        <f t="shared" si="112"/>
        <v>267463</v>
      </c>
      <c r="AV233" s="86"/>
      <c r="AW233" s="199"/>
      <c r="AX233" s="165">
        <v>45658</v>
      </c>
      <c r="AY233" s="165" t="s">
        <v>739</v>
      </c>
      <c r="AZ233" s="200">
        <v>252324</v>
      </c>
      <c r="BA233" s="197"/>
      <c r="BB233" s="237">
        <v>267463</v>
      </c>
      <c r="BC233" s="166" t="s">
        <v>489</v>
      </c>
      <c r="BD233" s="214"/>
      <c r="BE233" s="214"/>
      <c r="BF233" s="86"/>
      <c r="BG233" s="199"/>
      <c r="BH233" s="240">
        <v>2025</v>
      </c>
      <c r="BI233" s="165"/>
      <c r="BJ233" s="165"/>
      <c r="BK233" s="240">
        <v>2025</v>
      </c>
      <c r="BL233" s="241"/>
      <c r="BM233" s="86"/>
      <c r="BN233" s="131">
        <f t="shared" si="31"/>
        <v>267463</v>
      </c>
      <c r="BO233" s="86"/>
      <c r="BP233" s="86"/>
      <c r="BQ233" s="112"/>
      <c r="BR233" s="308"/>
      <c r="BS233" s="308"/>
    </row>
    <row r="234" s="8" customFormat="1" ht="25.5" spans="1:71">
      <c r="A234" s="86" t="s">
        <v>403</v>
      </c>
      <c r="B234" s="87" t="s">
        <v>404</v>
      </c>
      <c r="C234" s="245">
        <v>45658</v>
      </c>
      <c r="D234" s="90" t="s">
        <v>1038</v>
      </c>
      <c r="E234" s="90" t="s">
        <v>772</v>
      </c>
      <c r="F234" s="90" t="s">
        <v>450</v>
      </c>
      <c r="G234" s="90" t="s">
        <v>1038</v>
      </c>
      <c r="H234" s="90" t="s">
        <v>772</v>
      </c>
      <c r="I234" s="90" t="s">
        <v>450</v>
      </c>
      <c r="J234" s="102" t="s">
        <v>408</v>
      </c>
      <c r="K234" s="102" t="s">
        <v>579</v>
      </c>
      <c r="L234" s="102"/>
      <c r="M234" s="102"/>
      <c r="N234" s="102"/>
      <c r="O234" s="90" t="s">
        <v>545</v>
      </c>
      <c r="P234" s="104">
        <v>900</v>
      </c>
      <c r="Q234" s="90" t="s">
        <v>546</v>
      </c>
      <c r="R234" s="86"/>
      <c r="S234" s="86"/>
      <c r="T234" s="86"/>
      <c r="U234" s="90" t="s">
        <v>415</v>
      </c>
      <c r="V234" s="87" t="s">
        <v>710</v>
      </c>
      <c r="W234" s="86"/>
      <c r="X234" s="86"/>
      <c r="Y234" s="86"/>
      <c r="Z234" s="205"/>
      <c r="AA234" s="112" t="s">
        <v>773</v>
      </c>
      <c r="AB234" s="112" t="s">
        <v>774</v>
      </c>
      <c r="AC234" s="86"/>
      <c r="AD234" s="147" t="s">
        <v>293</v>
      </c>
      <c r="AE234" s="87" t="s">
        <v>164</v>
      </c>
      <c r="AF234" s="87" t="s">
        <v>224</v>
      </c>
      <c r="AG234" s="86"/>
      <c r="AH234" s="147" t="s">
        <v>1321</v>
      </c>
      <c r="AI234" s="133" t="s">
        <v>416</v>
      </c>
      <c r="AJ234" s="147" t="s">
        <v>603</v>
      </c>
      <c r="AK234" s="86"/>
      <c r="AL234" s="86"/>
      <c r="AM234" s="86"/>
      <c r="AN234" s="86"/>
      <c r="AO234" s="147" t="s">
        <v>279</v>
      </c>
      <c r="AP234" s="147" t="s">
        <v>275</v>
      </c>
      <c r="AQ234" s="147" t="s">
        <v>737</v>
      </c>
      <c r="AR234" s="147" t="s">
        <v>738</v>
      </c>
      <c r="AS234" s="86"/>
      <c r="AT234" s="197">
        <f t="shared" si="111"/>
        <v>148584</v>
      </c>
      <c r="AU234" s="199">
        <f t="shared" si="112"/>
        <v>157500</v>
      </c>
      <c r="AV234" s="86"/>
      <c r="AW234" s="199"/>
      <c r="AX234" s="165">
        <v>45658</v>
      </c>
      <c r="AY234" s="165" t="s">
        <v>739</v>
      </c>
      <c r="AZ234" s="200">
        <v>148584</v>
      </c>
      <c r="BA234" s="197"/>
      <c r="BB234" s="237">
        <v>157500</v>
      </c>
      <c r="BC234" s="166" t="s">
        <v>489</v>
      </c>
      <c r="BD234" s="214"/>
      <c r="BE234" s="214"/>
      <c r="BF234" s="86"/>
      <c r="BG234" s="199"/>
      <c r="BH234" s="240">
        <v>2025</v>
      </c>
      <c r="BI234" s="165"/>
      <c r="BJ234" s="165"/>
      <c r="BK234" s="240">
        <v>2025</v>
      </c>
      <c r="BL234" s="241"/>
      <c r="BM234" s="86"/>
      <c r="BN234" s="131">
        <f t="shared" si="31"/>
        <v>157500</v>
      </c>
      <c r="BO234" s="86"/>
      <c r="BP234" s="86"/>
      <c r="BQ234" s="112"/>
      <c r="BR234" s="308"/>
      <c r="BS234" s="308"/>
    </row>
    <row r="235" s="8" customFormat="1" ht="38.25" spans="1:71">
      <c r="A235" s="86" t="s">
        <v>403</v>
      </c>
      <c r="B235" s="87" t="s">
        <v>170</v>
      </c>
      <c r="C235" s="245">
        <v>45658</v>
      </c>
      <c r="D235" s="90" t="s">
        <v>775</v>
      </c>
      <c r="E235" s="90" t="s">
        <v>776</v>
      </c>
      <c r="F235" s="90" t="s">
        <v>450</v>
      </c>
      <c r="G235" s="90" t="s">
        <v>775</v>
      </c>
      <c r="H235" s="90" t="s">
        <v>776</v>
      </c>
      <c r="I235" s="90" t="s">
        <v>450</v>
      </c>
      <c r="J235" s="102" t="s">
        <v>408</v>
      </c>
      <c r="K235" s="102" t="s">
        <v>579</v>
      </c>
      <c r="L235" s="102"/>
      <c r="M235" s="102"/>
      <c r="N235" s="102"/>
      <c r="O235" s="90" t="s">
        <v>545</v>
      </c>
      <c r="P235" s="228">
        <v>100</v>
      </c>
      <c r="Q235" s="90" t="s">
        <v>675</v>
      </c>
      <c r="R235" s="86"/>
      <c r="S235" s="86"/>
      <c r="T235" s="86"/>
      <c r="U235" s="112" t="s">
        <v>141</v>
      </c>
      <c r="V235" s="147" t="s">
        <v>778</v>
      </c>
      <c r="W235" s="112" t="s">
        <v>84</v>
      </c>
      <c r="X235" s="112" t="s">
        <v>779</v>
      </c>
      <c r="Y235" s="112" t="s">
        <v>473</v>
      </c>
      <c r="Z235" s="205" t="s">
        <v>780</v>
      </c>
      <c r="AA235" s="86"/>
      <c r="AB235" s="86"/>
      <c r="AC235" s="86"/>
      <c r="AD235" s="90" t="s">
        <v>163</v>
      </c>
      <c r="AE235" s="87" t="s">
        <v>164</v>
      </c>
      <c r="AF235" s="87" t="s">
        <v>224</v>
      </c>
      <c r="AG235" s="86"/>
      <c r="AH235" s="147" t="s">
        <v>1322</v>
      </c>
      <c r="AI235" s="133" t="s">
        <v>416</v>
      </c>
      <c r="AJ235" s="147" t="s">
        <v>603</v>
      </c>
      <c r="AK235" s="86"/>
      <c r="AL235" s="86"/>
      <c r="AM235" s="86"/>
      <c r="AN235" s="86"/>
      <c r="AO235" s="147" t="s">
        <v>279</v>
      </c>
      <c r="AP235" s="147" t="s">
        <v>275</v>
      </c>
      <c r="AQ235" s="147" t="s">
        <v>737</v>
      </c>
      <c r="AR235" s="147" t="s">
        <v>738</v>
      </c>
      <c r="AS235" s="86"/>
      <c r="AT235" s="197">
        <f t="shared" si="111"/>
        <v>46837</v>
      </c>
      <c r="AU235" s="199">
        <f t="shared" si="112"/>
        <v>49647</v>
      </c>
      <c r="AV235" s="86"/>
      <c r="AW235" s="199"/>
      <c r="AX235" s="165">
        <v>45658</v>
      </c>
      <c r="AY235" s="165" t="s">
        <v>739</v>
      </c>
      <c r="AZ235" s="200">
        <v>46837</v>
      </c>
      <c r="BA235" s="197"/>
      <c r="BB235" s="237">
        <v>49647</v>
      </c>
      <c r="BC235" s="166" t="s">
        <v>489</v>
      </c>
      <c r="BD235" s="214"/>
      <c r="BE235" s="214"/>
      <c r="BF235" s="86"/>
      <c r="BG235" s="199"/>
      <c r="BH235" s="240">
        <v>2025</v>
      </c>
      <c r="BI235" s="165"/>
      <c r="BJ235" s="165"/>
      <c r="BK235" s="240">
        <v>2025</v>
      </c>
      <c r="BL235" s="241"/>
      <c r="BM235" s="86"/>
      <c r="BN235" s="131">
        <f t="shared" si="31"/>
        <v>49647</v>
      </c>
      <c r="BO235" s="86"/>
      <c r="BP235" s="86"/>
      <c r="BQ235" s="112"/>
      <c r="BR235" s="308"/>
      <c r="BS235" s="308"/>
    </row>
    <row r="236" s="8" customFormat="1" ht="38.25" spans="1:71">
      <c r="A236" s="86" t="s">
        <v>403</v>
      </c>
      <c r="B236" s="87" t="s">
        <v>170</v>
      </c>
      <c r="C236" s="245">
        <v>45658</v>
      </c>
      <c r="D236" s="90" t="s">
        <v>782</v>
      </c>
      <c r="E236" s="90" t="s">
        <v>783</v>
      </c>
      <c r="F236" s="90" t="s">
        <v>450</v>
      </c>
      <c r="G236" s="90" t="s">
        <v>782</v>
      </c>
      <c r="H236" s="90" t="s">
        <v>783</v>
      </c>
      <c r="I236" s="90" t="s">
        <v>450</v>
      </c>
      <c r="J236" s="102" t="s">
        <v>408</v>
      </c>
      <c r="K236" s="102" t="s">
        <v>579</v>
      </c>
      <c r="L236" s="102"/>
      <c r="M236" s="102"/>
      <c r="N236" s="102"/>
      <c r="O236" s="90" t="s">
        <v>545</v>
      </c>
      <c r="P236" s="199">
        <v>1916</v>
      </c>
      <c r="Q236" s="90" t="s">
        <v>411</v>
      </c>
      <c r="R236" s="86"/>
      <c r="S236" s="86"/>
      <c r="T236" s="86"/>
      <c r="U236" s="90" t="s">
        <v>141</v>
      </c>
      <c r="V236" s="87" t="s">
        <v>1040</v>
      </c>
      <c r="W236" s="112" t="s">
        <v>87</v>
      </c>
      <c r="X236" s="112" t="s">
        <v>786</v>
      </c>
      <c r="Y236" s="112" t="s">
        <v>456</v>
      </c>
      <c r="Z236" s="205" t="s">
        <v>787</v>
      </c>
      <c r="AA236" s="86"/>
      <c r="AB236" s="86"/>
      <c r="AC236" s="86"/>
      <c r="AD236" s="90" t="s">
        <v>163</v>
      </c>
      <c r="AE236" s="87" t="s">
        <v>164</v>
      </c>
      <c r="AF236" s="87" t="s">
        <v>224</v>
      </c>
      <c r="AG236" s="86"/>
      <c r="AH236" s="147" t="s">
        <v>1321</v>
      </c>
      <c r="AI236" s="133" t="s">
        <v>416</v>
      </c>
      <c r="AJ236" s="147" t="s">
        <v>603</v>
      </c>
      <c r="AK236" s="86"/>
      <c r="AL236" s="86"/>
      <c r="AM236" s="86"/>
      <c r="AN236" s="86"/>
      <c r="AO236" s="147" t="s">
        <v>279</v>
      </c>
      <c r="AP236" s="147" t="s">
        <v>275</v>
      </c>
      <c r="AQ236" s="147" t="s">
        <v>737</v>
      </c>
      <c r="AR236" s="147" t="s">
        <v>738</v>
      </c>
      <c r="AS236" s="86"/>
      <c r="AT236" s="197">
        <f t="shared" si="111"/>
        <v>112356</v>
      </c>
      <c r="AU236" s="199">
        <f t="shared" si="112"/>
        <v>119098</v>
      </c>
      <c r="AV236" s="86"/>
      <c r="AW236" s="199"/>
      <c r="AX236" s="165">
        <v>45658</v>
      </c>
      <c r="AY236" s="165" t="s">
        <v>739</v>
      </c>
      <c r="AZ236" s="200">
        <v>112356</v>
      </c>
      <c r="BA236" s="197"/>
      <c r="BB236" s="237">
        <v>119098</v>
      </c>
      <c r="BC236" s="166" t="s">
        <v>489</v>
      </c>
      <c r="BD236" s="214"/>
      <c r="BE236" s="214"/>
      <c r="BF236" s="86"/>
      <c r="BG236" s="199"/>
      <c r="BH236" s="240">
        <v>2025</v>
      </c>
      <c r="BI236" s="165"/>
      <c r="BJ236" s="165"/>
      <c r="BK236" s="240">
        <v>2025</v>
      </c>
      <c r="BL236" s="241"/>
      <c r="BM236" s="86"/>
      <c r="BN236" s="131">
        <f t="shared" si="31"/>
        <v>119098</v>
      </c>
      <c r="BO236" s="86"/>
      <c r="BP236" s="86"/>
      <c r="BQ236" s="112"/>
      <c r="BR236" s="308"/>
      <c r="BS236" s="308"/>
    </row>
    <row r="237" s="8" customFormat="1" ht="25.5" spans="1:71">
      <c r="A237" s="86" t="s">
        <v>403</v>
      </c>
      <c r="B237" s="87" t="s">
        <v>404</v>
      </c>
      <c r="C237" s="245">
        <v>45658</v>
      </c>
      <c r="D237" s="90" t="s">
        <v>788</v>
      </c>
      <c r="E237" s="90" t="s">
        <v>789</v>
      </c>
      <c r="F237" s="90" t="s">
        <v>450</v>
      </c>
      <c r="G237" s="90" t="s">
        <v>788</v>
      </c>
      <c r="H237" s="90" t="s">
        <v>789</v>
      </c>
      <c r="I237" s="90" t="s">
        <v>450</v>
      </c>
      <c r="J237" s="102" t="s">
        <v>408</v>
      </c>
      <c r="K237" s="102" t="s">
        <v>579</v>
      </c>
      <c r="L237" s="102"/>
      <c r="M237" s="102"/>
      <c r="N237" s="102"/>
      <c r="O237" s="90" t="s">
        <v>545</v>
      </c>
      <c r="P237" s="104">
        <v>300</v>
      </c>
      <c r="Q237" s="90" t="s">
        <v>675</v>
      </c>
      <c r="R237" s="86"/>
      <c r="S237" s="86"/>
      <c r="T237" s="86"/>
      <c r="U237" s="90" t="s">
        <v>415</v>
      </c>
      <c r="V237" s="87" t="s">
        <v>710</v>
      </c>
      <c r="W237" s="86"/>
      <c r="X237" s="86"/>
      <c r="Y237" s="86"/>
      <c r="Z237" s="205"/>
      <c r="AA237" s="112" t="s">
        <v>773</v>
      </c>
      <c r="AB237" s="112" t="s">
        <v>774</v>
      </c>
      <c r="AC237" s="86"/>
      <c r="AD237" s="147" t="s">
        <v>293</v>
      </c>
      <c r="AE237" s="87" t="s">
        <v>186</v>
      </c>
      <c r="AF237" s="87" t="s">
        <v>224</v>
      </c>
      <c r="AG237" s="86"/>
      <c r="AH237" s="147" t="s">
        <v>1322</v>
      </c>
      <c r="AI237" s="133" t="s">
        <v>416</v>
      </c>
      <c r="AJ237" s="87" t="s">
        <v>747</v>
      </c>
      <c r="AK237" s="86"/>
      <c r="AL237" s="86"/>
      <c r="AM237" s="86"/>
      <c r="AN237" s="86"/>
      <c r="AO237" s="147" t="s">
        <v>279</v>
      </c>
      <c r="AP237" s="147" t="s">
        <v>275</v>
      </c>
      <c r="AQ237" s="147" t="s">
        <v>737</v>
      </c>
      <c r="AR237" s="147" t="s">
        <v>738</v>
      </c>
      <c r="AS237" s="86"/>
      <c r="AT237" s="197">
        <f t="shared" si="111"/>
        <v>79245</v>
      </c>
      <c r="AU237" s="199">
        <f t="shared" si="112"/>
        <v>84000</v>
      </c>
      <c r="AV237" s="86"/>
      <c r="AW237" s="199"/>
      <c r="AX237" s="165">
        <v>45658</v>
      </c>
      <c r="AY237" s="165" t="s">
        <v>739</v>
      </c>
      <c r="AZ237" s="200">
        <v>79245</v>
      </c>
      <c r="BA237" s="197"/>
      <c r="BB237" s="237">
        <v>84000</v>
      </c>
      <c r="BC237" s="166" t="s">
        <v>489</v>
      </c>
      <c r="BD237" s="214"/>
      <c r="BE237" s="214"/>
      <c r="BF237" s="86"/>
      <c r="BG237" s="199"/>
      <c r="BH237" s="240">
        <v>2025</v>
      </c>
      <c r="BI237" s="165"/>
      <c r="BJ237" s="165"/>
      <c r="BK237" s="240">
        <v>2025</v>
      </c>
      <c r="BL237" s="241"/>
      <c r="BM237" s="86"/>
      <c r="BN237" s="131">
        <f t="shared" si="31"/>
        <v>84000</v>
      </c>
      <c r="BO237" s="86"/>
      <c r="BP237" s="86"/>
      <c r="BQ237" s="112"/>
      <c r="BR237" s="308"/>
      <c r="BS237" s="308"/>
    </row>
    <row r="238" s="8" customFormat="1" ht="38.25" spans="1:71">
      <c r="A238" s="86" t="s">
        <v>403</v>
      </c>
      <c r="B238" s="87" t="s">
        <v>717</v>
      </c>
      <c r="C238" s="245">
        <v>45658</v>
      </c>
      <c r="D238" s="90" t="s">
        <v>86</v>
      </c>
      <c r="E238" s="90" t="s">
        <v>86</v>
      </c>
      <c r="F238" s="90" t="s">
        <v>431</v>
      </c>
      <c r="G238" s="90" t="s">
        <v>86</v>
      </c>
      <c r="H238" s="90" t="s">
        <v>86</v>
      </c>
      <c r="I238" s="90" t="s">
        <v>434</v>
      </c>
      <c r="J238" s="102" t="s">
        <v>408</v>
      </c>
      <c r="K238" s="102" t="s">
        <v>579</v>
      </c>
      <c r="L238" s="102"/>
      <c r="M238" s="102"/>
      <c r="N238" s="102"/>
      <c r="O238" s="90" t="s">
        <v>545</v>
      </c>
      <c r="P238" s="228">
        <v>0</v>
      </c>
      <c r="Q238" s="90"/>
      <c r="R238" s="86"/>
      <c r="S238" s="86"/>
      <c r="T238" s="86"/>
      <c r="U238" s="90" t="s">
        <v>141</v>
      </c>
      <c r="V238" s="87" t="s">
        <v>1041</v>
      </c>
      <c r="W238" s="90" t="s">
        <v>86</v>
      </c>
      <c r="X238" s="86" t="s">
        <v>1042</v>
      </c>
      <c r="Y238" s="86" t="s">
        <v>473</v>
      </c>
      <c r="Z238" s="86" t="s">
        <v>1043</v>
      </c>
      <c r="AA238" s="86"/>
      <c r="AB238" s="86"/>
      <c r="AC238" s="86"/>
      <c r="AD238" s="90" t="s">
        <v>163</v>
      </c>
      <c r="AE238" s="87" t="s">
        <v>186</v>
      </c>
      <c r="AF238" s="87" t="s">
        <v>224</v>
      </c>
      <c r="AG238" s="86"/>
      <c r="AH238" s="87" t="s">
        <v>1044</v>
      </c>
      <c r="AI238" s="133" t="s">
        <v>416</v>
      </c>
      <c r="AJ238" s="147" t="s">
        <v>603</v>
      </c>
      <c r="AK238" s="86"/>
      <c r="AL238" s="86"/>
      <c r="AM238" s="86"/>
      <c r="AN238" s="86"/>
      <c r="AO238" s="147" t="s">
        <v>279</v>
      </c>
      <c r="AP238" s="147" t="s">
        <v>275</v>
      </c>
      <c r="AQ238" s="147" t="s">
        <v>737</v>
      </c>
      <c r="AR238" s="147" t="s">
        <v>738</v>
      </c>
      <c r="AS238" s="86"/>
      <c r="AT238" s="197">
        <f t="shared" si="111"/>
        <v>81132.0754716981</v>
      </c>
      <c r="AU238" s="199">
        <f t="shared" si="112"/>
        <v>86000</v>
      </c>
      <c r="AV238" s="86"/>
      <c r="AW238" s="199"/>
      <c r="AX238" s="165">
        <v>45658</v>
      </c>
      <c r="AY238" s="165" t="s">
        <v>739</v>
      </c>
      <c r="AZ238" s="200">
        <f>BB238/1.06</f>
        <v>81132.0754716981</v>
      </c>
      <c r="BA238" s="197"/>
      <c r="BB238" s="237">
        <v>86000</v>
      </c>
      <c r="BC238" s="166" t="s">
        <v>489</v>
      </c>
      <c r="BD238" s="214"/>
      <c r="BE238" s="214"/>
      <c r="BF238" s="86"/>
      <c r="BG238" s="199"/>
      <c r="BH238" s="240">
        <v>2025</v>
      </c>
      <c r="BI238" s="165"/>
      <c r="BJ238" s="165"/>
      <c r="BK238" s="240">
        <v>2025</v>
      </c>
      <c r="BL238" s="218">
        <f>BB238</f>
        <v>86000</v>
      </c>
      <c r="BM238" s="86"/>
      <c r="BN238" s="131">
        <f t="shared" si="31"/>
        <v>0</v>
      </c>
      <c r="BO238" s="86"/>
      <c r="BP238" s="86"/>
      <c r="BQ238" s="112"/>
      <c r="BR238" s="308"/>
      <c r="BS238" s="308"/>
    </row>
    <row r="239" s="8" customFormat="1" ht="38.25" spans="1:71">
      <c r="A239" s="86" t="s">
        <v>403</v>
      </c>
      <c r="B239" s="87" t="s">
        <v>1047</v>
      </c>
      <c r="C239" s="245">
        <v>45658</v>
      </c>
      <c r="D239" s="90" t="s">
        <v>1048</v>
      </c>
      <c r="E239" s="86" t="s">
        <v>1049</v>
      </c>
      <c r="F239" s="90" t="s">
        <v>450</v>
      </c>
      <c r="G239" s="90" t="s">
        <v>1048</v>
      </c>
      <c r="H239" s="86" t="s">
        <v>1049</v>
      </c>
      <c r="I239" s="90" t="s">
        <v>450</v>
      </c>
      <c r="J239" s="102" t="s">
        <v>408</v>
      </c>
      <c r="K239" s="102" t="s">
        <v>579</v>
      </c>
      <c r="L239" s="102"/>
      <c r="M239" s="102"/>
      <c r="N239" s="102"/>
      <c r="O239" s="90" t="s">
        <v>545</v>
      </c>
      <c r="P239" s="104">
        <v>30</v>
      </c>
      <c r="Q239" s="90" t="s">
        <v>675</v>
      </c>
      <c r="R239" s="86"/>
      <c r="S239" s="86"/>
      <c r="T239" s="86"/>
      <c r="U239" s="90" t="s">
        <v>798</v>
      </c>
      <c r="V239" s="87" t="s">
        <v>710</v>
      </c>
      <c r="W239" s="86"/>
      <c r="X239" s="86"/>
      <c r="Y239" s="86"/>
      <c r="Z239" s="205"/>
      <c r="AA239" s="86" t="s">
        <v>417</v>
      </c>
      <c r="AB239" s="233" t="s">
        <v>1015</v>
      </c>
      <c r="AC239" s="86"/>
      <c r="AD239" s="90" t="s">
        <v>163</v>
      </c>
      <c r="AE239" s="87" t="s">
        <v>186</v>
      </c>
      <c r="AF239" s="87" t="s">
        <v>224</v>
      </c>
      <c r="AG239" s="86" t="s">
        <v>735</v>
      </c>
      <c r="AH239" s="87" t="s">
        <v>1323</v>
      </c>
      <c r="AI239" s="133" t="s">
        <v>416</v>
      </c>
      <c r="AJ239" s="147" t="s">
        <v>603</v>
      </c>
      <c r="AK239" s="86"/>
      <c r="AL239" s="86"/>
      <c r="AM239" s="86"/>
      <c r="AN239" s="86"/>
      <c r="AO239" s="147" t="s">
        <v>279</v>
      </c>
      <c r="AP239" s="147" t="s">
        <v>275</v>
      </c>
      <c r="AQ239" s="147" t="s">
        <v>737</v>
      </c>
      <c r="AR239" s="147" t="s">
        <v>738</v>
      </c>
      <c r="AS239" s="86"/>
      <c r="AT239" s="197">
        <f t="shared" si="111"/>
        <v>33440.85</v>
      </c>
      <c r="AU239" s="199">
        <f t="shared" si="112"/>
        <v>35447.3</v>
      </c>
      <c r="AV239" s="86"/>
      <c r="AW239" s="199"/>
      <c r="AX239" s="165">
        <v>45658</v>
      </c>
      <c r="AY239" s="165" t="s">
        <v>739</v>
      </c>
      <c r="AZ239" s="200">
        <v>33440.85</v>
      </c>
      <c r="BA239" s="197"/>
      <c r="BB239" s="237">
        <v>35447.3</v>
      </c>
      <c r="BC239" s="166" t="s">
        <v>489</v>
      </c>
      <c r="BD239" s="214"/>
      <c r="BE239" s="214"/>
      <c r="BF239" s="86"/>
      <c r="BG239" s="199"/>
      <c r="BH239" s="240">
        <v>2025</v>
      </c>
      <c r="BI239" s="165"/>
      <c r="BJ239" s="165"/>
      <c r="BK239" s="240">
        <v>2025</v>
      </c>
      <c r="BL239" s="241"/>
      <c r="BM239" s="86"/>
      <c r="BN239" s="131">
        <f t="shared" ref="BN239:BN268" si="113">BB239-BL239</f>
        <v>35447.3</v>
      </c>
      <c r="BO239" s="86"/>
      <c r="BP239" s="86"/>
      <c r="BQ239" s="112"/>
      <c r="BR239" s="308"/>
      <c r="BS239" s="308"/>
    </row>
    <row r="240" s="8" customFormat="1" ht="25.5" spans="1:71">
      <c r="A240" s="86" t="s">
        <v>403</v>
      </c>
      <c r="B240" s="87" t="s">
        <v>404</v>
      </c>
      <c r="C240" s="245">
        <v>45658</v>
      </c>
      <c r="D240" s="90" t="s">
        <v>1051</v>
      </c>
      <c r="E240" s="86"/>
      <c r="F240" s="90" t="s">
        <v>450</v>
      </c>
      <c r="G240" s="90" t="s">
        <v>1051</v>
      </c>
      <c r="H240" s="86"/>
      <c r="I240" s="90" t="s">
        <v>450</v>
      </c>
      <c r="J240" s="102" t="s">
        <v>408</v>
      </c>
      <c r="K240" s="102" t="s">
        <v>579</v>
      </c>
      <c r="L240" s="102"/>
      <c r="M240" s="102"/>
      <c r="N240" s="102"/>
      <c r="O240" s="90" t="s">
        <v>545</v>
      </c>
      <c r="P240" s="104">
        <v>900</v>
      </c>
      <c r="Q240" s="90" t="s">
        <v>546</v>
      </c>
      <c r="R240" s="86"/>
      <c r="S240" s="86"/>
      <c r="T240" s="86"/>
      <c r="U240" s="90" t="s">
        <v>415</v>
      </c>
      <c r="V240" s="87" t="s">
        <v>710</v>
      </c>
      <c r="W240" s="86"/>
      <c r="X240" s="86"/>
      <c r="Y240" s="86"/>
      <c r="Z240" s="205"/>
      <c r="AA240" s="86" t="s">
        <v>1052</v>
      </c>
      <c r="AB240" s="86" t="s">
        <v>1053</v>
      </c>
      <c r="AC240" s="86"/>
      <c r="AD240" s="90" t="s">
        <v>163</v>
      </c>
      <c r="AE240" s="92" t="s">
        <v>113</v>
      </c>
      <c r="AF240" s="87" t="s">
        <v>224</v>
      </c>
      <c r="AG240" s="86" t="s">
        <v>735</v>
      </c>
      <c r="AH240" s="87" t="s">
        <v>1324</v>
      </c>
      <c r="AI240" s="133" t="s">
        <v>416</v>
      </c>
      <c r="AJ240" s="147" t="s">
        <v>603</v>
      </c>
      <c r="AK240" s="86"/>
      <c r="AL240" s="86"/>
      <c r="AM240" s="86"/>
      <c r="AN240" s="86"/>
      <c r="AO240" s="147" t="s">
        <v>279</v>
      </c>
      <c r="AP240" s="147" t="s">
        <v>275</v>
      </c>
      <c r="AQ240" s="147" t="s">
        <v>737</v>
      </c>
      <c r="AR240" s="147" t="s">
        <v>738</v>
      </c>
      <c r="AS240" s="86"/>
      <c r="AT240" s="197">
        <f t="shared" si="111"/>
        <v>3773.58</v>
      </c>
      <c r="AU240" s="199">
        <f t="shared" si="112"/>
        <v>4000</v>
      </c>
      <c r="AV240" s="86"/>
      <c r="AW240" s="199"/>
      <c r="AX240" s="165">
        <v>45658</v>
      </c>
      <c r="AY240" s="165" t="s">
        <v>739</v>
      </c>
      <c r="AZ240" s="200">
        <v>3773.58</v>
      </c>
      <c r="BA240" s="197"/>
      <c r="BB240" s="237">
        <v>4000</v>
      </c>
      <c r="BC240" s="166" t="s">
        <v>489</v>
      </c>
      <c r="BD240" s="214"/>
      <c r="BE240" s="214"/>
      <c r="BF240" s="86"/>
      <c r="BG240" s="199"/>
      <c r="BH240" s="240">
        <v>2025</v>
      </c>
      <c r="BI240" s="165"/>
      <c r="BJ240" s="165"/>
      <c r="BK240" s="240">
        <v>2025</v>
      </c>
      <c r="BL240" s="241"/>
      <c r="BM240" s="86"/>
      <c r="BN240" s="131">
        <f t="shared" si="113"/>
        <v>4000</v>
      </c>
      <c r="BO240" s="86"/>
      <c r="BP240" s="86"/>
      <c r="BQ240" s="112"/>
      <c r="BR240" s="308"/>
      <c r="BS240" s="308"/>
    </row>
    <row r="241" s="8" customFormat="1" ht="25.5" hidden="1" spans="1:71">
      <c r="A241" s="249" t="s">
        <v>480</v>
      </c>
      <c r="B241" s="250" t="s">
        <v>519</v>
      </c>
      <c r="C241" s="251">
        <v>45659</v>
      </c>
      <c r="D241" s="252" t="s">
        <v>1325</v>
      </c>
      <c r="E241" s="253" t="s">
        <v>1326</v>
      </c>
      <c r="F241" s="253" t="s">
        <v>887</v>
      </c>
      <c r="G241" s="252" t="s">
        <v>1325</v>
      </c>
      <c r="H241" s="253" t="s">
        <v>1326</v>
      </c>
      <c r="I241" s="253" t="s">
        <v>887</v>
      </c>
      <c r="J241" s="262" t="s">
        <v>499</v>
      </c>
      <c r="K241" s="263" t="s">
        <v>499</v>
      </c>
      <c r="L241" s="264"/>
      <c r="M241" s="264"/>
      <c r="N241" s="264"/>
      <c r="O241" s="253" t="s">
        <v>910</v>
      </c>
      <c r="P241" s="265" t="s">
        <v>1327</v>
      </c>
      <c r="Q241" s="250"/>
      <c r="R241" s="253"/>
      <c r="S241" s="253"/>
      <c r="T241" s="253"/>
      <c r="U241" s="253" t="s">
        <v>415</v>
      </c>
      <c r="V241" s="250" t="s">
        <v>710</v>
      </c>
      <c r="W241" s="253"/>
      <c r="X241" s="253"/>
      <c r="Y241" s="253"/>
      <c r="Z241" s="253"/>
      <c r="AA241" s="250" t="s">
        <v>1328</v>
      </c>
      <c r="AB241" s="250" t="s">
        <v>1329</v>
      </c>
      <c r="AC241" s="253"/>
      <c r="AD241" s="277" t="s">
        <v>298</v>
      </c>
      <c r="AE241" s="250" t="s">
        <v>186</v>
      </c>
      <c r="AF241" s="250" t="s">
        <v>474</v>
      </c>
      <c r="AG241" s="258"/>
      <c r="AH241" s="282" t="s">
        <v>1330</v>
      </c>
      <c r="AI241" s="250" t="s">
        <v>1040</v>
      </c>
      <c r="AJ241" s="253" t="s">
        <v>1331</v>
      </c>
      <c r="AK241" s="253" t="s">
        <v>87</v>
      </c>
      <c r="AL241" s="253" t="s">
        <v>1332</v>
      </c>
      <c r="AM241" s="253" t="s">
        <v>1333</v>
      </c>
      <c r="AN241" s="253"/>
      <c r="AO241" s="253"/>
      <c r="AP241" s="250"/>
      <c r="AQ241" s="250"/>
      <c r="AR241" s="250" t="s">
        <v>1334</v>
      </c>
      <c r="AS241" s="253"/>
      <c r="AT241" s="270"/>
      <c r="AU241" s="270"/>
      <c r="AV241" s="282"/>
      <c r="AW241" s="270"/>
      <c r="AX241" s="288"/>
      <c r="AY241" s="288"/>
      <c r="AZ241" s="270"/>
      <c r="BA241" s="270"/>
      <c r="BB241" s="270"/>
      <c r="BC241" s="282"/>
      <c r="BD241" s="282"/>
      <c r="BE241" s="282"/>
      <c r="BF241" s="282"/>
      <c r="BG241" s="270"/>
      <c r="BH241" s="295"/>
      <c r="BI241" s="296"/>
      <c r="BJ241" s="296"/>
      <c r="BK241" s="295"/>
      <c r="BL241" s="270"/>
      <c r="BM241" s="282"/>
      <c r="BN241" s="282">
        <f t="shared" si="113"/>
        <v>0</v>
      </c>
      <c r="BO241" s="253"/>
      <c r="BP241" s="253"/>
      <c r="BQ241" s="277" t="s">
        <v>479</v>
      </c>
      <c r="BR241" s="309"/>
      <c r="BS241" s="258"/>
    </row>
    <row r="242" s="8" customFormat="1" ht="38.25" hidden="1" spans="1:71">
      <c r="A242" s="254" t="s">
        <v>403</v>
      </c>
      <c r="B242" s="255" t="s">
        <v>429</v>
      </c>
      <c r="C242" s="256">
        <v>45660</v>
      </c>
      <c r="D242" s="257" t="s">
        <v>88</v>
      </c>
      <c r="E242" s="257" t="s">
        <v>88</v>
      </c>
      <c r="F242" s="257" t="s">
        <v>431</v>
      </c>
      <c r="G242" s="257"/>
      <c r="H242" s="257"/>
      <c r="I242" s="257"/>
      <c r="J242" s="266"/>
      <c r="K242" s="267"/>
      <c r="L242" s="267"/>
      <c r="M242" s="267"/>
      <c r="N242" s="267"/>
      <c r="O242" s="257"/>
      <c r="P242" s="268"/>
      <c r="Q242" s="255"/>
      <c r="R242" s="257"/>
      <c r="S242" s="257"/>
      <c r="T242" s="257"/>
      <c r="U242" s="257" t="s">
        <v>141</v>
      </c>
      <c r="V242" s="255" t="s">
        <v>1335</v>
      </c>
      <c r="W242" s="257" t="s">
        <v>1336</v>
      </c>
      <c r="X242" s="257" t="s">
        <v>1337</v>
      </c>
      <c r="Y242" s="257"/>
      <c r="Z242" s="257"/>
      <c r="AA242" s="257"/>
      <c r="AB242" s="257"/>
      <c r="AC242" s="257"/>
      <c r="AD242" s="278" t="s">
        <v>307</v>
      </c>
      <c r="AE242" s="255" t="s">
        <v>186</v>
      </c>
      <c r="AF242" s="255" t="s">
        <v>1338</v>
      </c>
      <c r="AG242" s="254"/>
      <c r="AH242" s="283" t="s">
        <v>1339</v>
      </c>
      <c r="AI242" s="257"/>
      <c r="AJ242" s="257" t="s">
        <v>416</v>
      </c>
      <c r="AK242" s="257"/>
      <c r="AL242" s="257"/>
      <c r="AM242" s="257"/>
      <c r="AN242" s="257"/>
      <c r="AO242" s="254" t="s">
        <v>680</v>
      </c>
      <c r="AP242" s="257" t="s">
        <v>422</v>
      </c>
      <c r="AQ242" s="255" t="s">
        <v>478</v>
      </c>
      <c r="AR242" s="255" t="s">
        <v>937</v>
      </c>
      <c r="AS242" s="255" t="s">
        <v>1340</v>
      </c>
      <c r="AT242" s="268"/>
      <c r="AU242" s="268"/>
      <c r="AV242" s="283"/>
      <c r="AW242" s="268"/>
      <c r="AX242" s="289"/>
      <c r="AY242" s="289"/>
      <c r="AZ242" s="268"/>
      <c r="BA242" s="268"/>
      <c r="BB242" s="268"/>
      <c r="BC242" s="283"/>
      <c r="BD242" s="283"/>
      <c r="BE242" s="283"/>
      <c r="BF242" s="283"/>
      <c r="BG242" s="268"/>
      <c r="BH242" s="297"/>
      <c r="BI242" s="298"/>
      <c r="BJ242" s="298"/>
      <c r="BK242" s="297"/>
      <c r="BL242" s="268"/>
      <c r="BM242" s="283"/>
      <c r="BN242" s="283">
        <f t="shared" si="113"/>
        <v>0</v>
      </c>
      <c r="BO242" s="257" t="s">
        <v>179</v>
      </c>
      <c r="BP242" s="255" t="s">
        <v>1341</v>
      </c>
      <c r="BQ242" s="278" t="s">
        <v>428</v>
      </c>
      <c r="BR242" s="310">
        <v>45673</v>
      </c>
      <c r="BS242" s="254"/>
    </row>
    <row r="243" s="8" customFormat="1" ht="63" hidden="1" customHeight="1" spans="1:71">
      <c r="A243" s="26" t="s">
        <v>403</v>
      </c>
      <c r="B243" s="195" t="s">
        <v>404</v>
      </c>
      <c r="C243" s="14">
        <v>45660</v>
      </c>
      <c r="D243" s="13" t="s">
        <v>855</v>
      </c>
      <c r="E243" s="13" t="s">
        <v>855</v>
      </c>
      <c r="F243" s="13" t="s">
        <v>431</v>
      </c>
      <c r="G243" s="13" t="s">
        <v>1342</v>
      </c>
      <c r="H243" s="13" t="s">
        <v>1343</v>
      </c>
      <c r="I243" s="13" t="s">
        <v>450</v>
      </c>
      <c r="J243" s="21"/>
      <c r="K243" s="202" t="s">
        <v>579</v>
      </c>
      <c r="L243" s="202"/>
      <c r="M243" s="202"/>
      <c r="N243" s="202"/>
      <c r="O243" s="13" t="s">
        <v>859</v>
      </c>
      <c r="P243" s="22">
        <v>3000</v>
      </c>
      <c r="Q243" s="13" t="s">
        <v>411</v>
      </c>
      <c r="R243" s="13" t="s">
        <v>1344</v>
      </c>
      <c r="S243" s="13"/>
      <c r="T243" s="13"/>
      <c r="U243" s="13" t="s">
        <v>415</v>
      </c>
      <c r="V243" s="195" t="s">
        <v>710</v>
      </c>
      <c r="W243" s="13"/>
      <c r="X243" s="195"/>
      <c r="Y243" s="195"/>
      <c r="Z243" s="195"/>
      <c r="AA243" s="195" t="s">
        <v>806</v>
      </c>
      <c r="AB243" s="195" t="s">
        <v>937</v>
      </c>
      <c r="AC243" s="195"/>
      <c r="AD243" s="13" t="s">
        <v>1189</v>
      </c>
      <c r="AE243" s="195" t="s">
        <v>175</v>
      </c>
      <c r="AF243" s="195" t="s">
        <v>1345</v>
      </c>
      <c r="AG243" s="28"/>
      <c r="AH243" s="13" t="s">
        <v>1346</v>
      </c>
      <c r="AI243" s="195" t="s">
        <v>710</v>
      </c>
      <c r="AJ243" s="195" t="s">
        <v>1347</v>
      </c>
      <c r="AK243" s="195"/>
      <c r="AL243" s="195"/>
      <c r="AM243" s="195"/>
      <c r="AN243" s="195"/>
      <c r="AO243" s="195" t="s">
        <v>462</v>
      </c>
      <c r="AP243" s="195" t="s">
        <v>1348</v>
      </c>
      <c r="AQ243" s="195" t="s">
        <v>1349</v>
      </c>
      <c r="AR243" s="195" t="s">
        <v>1349</v>
      </c>
      <c r="AS243" s="195" t="s">
        <v>1350</v>
      </c>
      <c r="AT243" s="22">
        <v>205000</v>
      </c>
      <c r="AU243" s="22">
        <f>AT243*1.0672</f>
        <v>218776</v>
      </c>
      <c r="AV243" s="28"/>
      <c r="AW243" s="22"/>
      <c r="AX243" s="21"/>
      <c r="AY243" s="21"/>
      <c r="AZ243" s="290"/>
      <c r="BA243" s="290"/>
      <c r="BB243" s="290"/>
      <c r="BC243" s="291"/>
      <c r="BD243" s="291"/>
      <c r="BE243" s="291"/>
      <c r="BF243" s="291"/>
      <c r="BG243" s="290"/>
      <c r="BH243" s="299"/>
      <c r="BI243" s="219"/>
      <c r="BJ243" s="219"/>
      <c r="BK243" s="299"/>
      <c r="BL243" s="22"/>
      <c r="BM243" s="28"/>
      <c r="BN243" s="28">
        <f t="shared" si="113"/>
        <v>0</v>
      </c>
      <c r="BO243" s="13" t="s">
        <v>838</v>
      </c>
      <c r="BP243" s="13" t="s">
        <v>1351</v>
      </c>
      <c r="BQ243" s="15" t="s">
        <v>428</v>
      </c>
      <c r="BR243" s="221">
        <v>45723</v>
      </c>
      <c r="BS243" s="26"/>
    </row>
    <row r="244" s="8" customFormat="1" ht="38.25" hidden="1" spans="1:71">
      <c r="A244" s="258" t="s">
        <v>403</v>
      </c>
      <c r="B244" s="250" t="s">
        <v>429</v>
      </c>
      <c r="C244" s="251">
        <v>45664</v>
      </c>
      <c r="D244" s="253" t="s">
        <v>1179</v>
      </c>
      <c r="E244" s="253" t="s">
        <v>1181</v>
      </c>
      <c r="F244" s="253" t="s">
        <v>431</v>
      </c>
      <c r="G244" s="253" t="s">
        <v>1181</v>
      </c>
      <c r="H244" s="253" t="s">
        <v>1181</v>
      </c>
      <c r="I244" s="253" t="s">
        <v>431</v>
      </c>
      <c r="J244" s="269" t="s">
        <v>828</v>
      </c>
      <c r="K244" s="264" t="s">
        <v>1182</v>
      </c>
      <c r="L244" s="269" t="s">
        <v>1183</v>
      </c>
      <c r="M244" s="269" t="s">
        <v>1184</v>
      </c>
      <c r="N244" s="264"/>
      <c r="O244" s="253" t="s">
        <v>513</v>
      </c>
      <c r="P244" s="270">
        <f>1912300000000*0.05/10000</f>
        <v>9561500</v>
      </c>
      <c r="Q244" s="253" t="s">
        <v>1185</v>
      </c>
      <c r="R244" s="253"/>
      <c r="S244" s="253"/>
      <c r="T244" s="253"/>
      <c r="U244" s="253" t="s">
        <v>141</v>
      </c>
      <c r="V244" s="250" t="s">
        <v>471</v>
      </c>
      <c r="W244" s="253" t="s">
        <v>88</v>
      </c>
      <c r="X244" s="253" t="s">
        <v>1186</v>
      </c>
      <c r="Y244" s="258" t="s">
        <v>1187</v>
      </c>
      <c r="Z244" s="279" t="s">
        <v>1188</v>
      </c>
      <c r="AA244" s="253"/>
      <c r="AB244" s="253"/>
      <c r="AC244" s="253"/>
      <c r="AD244" s="277" t="s">
        <v>298</v>
      </c>
      <c r="AE244" s="250" t="s">
        <v>186</v>
      </c>
      <c r="AF244" s="250" t="s">
        <v>959</v>
      </c>
      <c r="AG244" s="282"/>
      <c r="AH244" s="253" t="s">
        <v>1352</v>
      </c>
      <c r="AI244" s="253" t="s">
        <v>416</v>
      </c>
      <c r="AJ244" s="250" t="s">
        <v>710</v>
      </c>
      <c r="AK244" s="253"/>
      <c r="AL244" s="253"/>
      <c r="AM244" s="253"/>
      <c r="AN244" s="253"/>
      <c r="AO244" s="250" t="s">
        <v>421</v>
      </c>
      <c r="AP244" s="250" t="s">
        <v>812</v>
      </c>
      <c r="AQ244" s="250" t="s">
        <v>478</v>
      </c>
      <c r="AR244" s="250" t="s">
        <v>937</v>
      </c>
      <c r="AS244" s="250" t="s">
        <v>1353</v>
      </c>
      <c r="AT244" s="270"/>
      <c r="AU244" s="270"/>
      <c r="AV244" s="282"/>
      <c r="AW244" s="270"/>
      <c r="AX244" s="288"/>
      <c r="AY244" s="288"/>
      <c r="AZ244" s="270"/>
      <c r="BA244" s="270"/>
      <c r="BB244" s="270"/>
      <c r="BC244" s="282"/>
      <c r="BD244" s="282"/>
      <c r="BE244" s="282"/>
      <c r="BF244" s="282"/>
      <c r="BG244" s="270"/>
      <c r="BH244" s="295"/>
      <c r="BI244" s="296"/>
      <c r="BJ244" s="296"/>
      <c r="BK244" s="295"/>
      <c r="BL244" s="270"/>
      <c r="BM244" s="282"/>
      <c r="BN244" s="282">
        <f t="shared" si="113"/>
        <v>0</v>
      </c>
      <c r="BO244" s="253"/>
      <c r="BP244" s="253"/>
      <c r="BQ244" s="277" t="s">
        <v>428</v>
      </c>
      <c r="BR244" s="309"/>
      <c r="BS244" s="258"/>
    </row>
    <row r="245" s="8" customFormat="1" ht="25.5" hidden="1" spans="1:71">
      <c r="A245" s="254" t="s">
        <v>403</v>
      </c>
      <c r="B245" s="255" t="s">
        <v>429</v>
      </c>
      <c r="C245" s="256">
        <v>45664</v>
      </c>
      <c r="D245" s="257" t="s">
        <v>1354</v>
      </c>
      <c r="E245" s="257"/>
      <c r="F245" s="257"/>
      <c r="G245" s="257"/>
      <c r="H245" s="257"/>
      <c r="I245" s="257"/>
      <c r="J245" s="266"/>
      <c r="K245" s="267"/>
      <c r="L245" s="267"/>
      <c r="M245" s="267"/>
      <c r="N245" s="267"/>
      <c r="O245" s="257"/>
      <c r="P245" s="268"/>
      <c r="Q245" s="255"/>
      <c r="R245" s="257" t="s">
        <v>1355</v>
      </c>
      <c r="S245" s="257"/>
      <c r="T245" s="257"/>
      <c r="U245" s="257" t="s">
        <v>141</v>
      </c>
      <c r="V245" s="255" t="s">
        <v>1356</v>
      </c>
      <c r="W245" s="257" t="s">
        <v>1357</v>
      </c>
      <c r="X245" s="257"/>
      <c r="Y245" s="257"/>
      <c r="Z245" s="257"/>
      <c r="AA245" s="257"/>
      <c r="AB245" s="257"/>
      <c r="AC245" s="257"/>
      <c r="AD245" s="278" t="s">
        <v>307</v>
      </c>
      <c r="AE245" s="255" t="s">
        <v>186</v>
      </c>
      <c r="AF245" s="255" t="s">
        <v>1137</v>
      </c>
      <c r="AG245" s="254"/>
      <c r="AH245" s="283" t="s">
        <v>1358</v>
      </c>
      <c r="AI245" s="257"/>
      <c r="AJ245" s="257" t="s">
        <v>1359</v>
      </c>
      <c r="AK245" s="257"/>
      <c r="AL245" s="257"/>
      <c r="AM245" s="257"/>
      <c r="AN245" s="257"/>
      <c r="AO245" s="254" t="s">
        <v>680</v>
      </c>
      <c r="AP245" s="257" t="s">
        <v>422</v>
      </c>
      <c r="AQ245" s="255" t="s">
        <v>478</v>
      </c>
      <c r="AR245" s="255"/>
      <c r="AS245" s="257"/>
      <c r="AT245" s="268"/>
      <c r="AU245" s="268"/>
      <c r="AV245" s="283"/>
      <c r="AW245" s="268"/>
      <c r="AX245" s="289"/>
      <c r="AY245" s="289"/>
      <c r="AZ245" s="268"/>
      <c r="BA245" s="268"/>
      <c r="BB245" s="268"/>
      <c r="BC245" s="283"/>
      <c r="BD245" s="283"/>
      <c r="BE245" s="283"/>
      <c r="BF245" s="283"/>
      <c r="BG245" s="268"/>
      <c r="BH245" s="297"/>
      <c r="BI245" s="298"/>
      <c r="BJ245" s="298"/>
      <c r="BK245" s="297"/>
      <c r="BL245" s="268"/>
      <c r="BM245" s="283"/>
      <c r="BN245" s="283">
        <f t="shared" si="113"/>
        <v>0</v>
      </c>
      <c r="BO245" s="257" t="s">
        <v>845</v>
      </c>
      <c r="BP245" s="257" t="s">
        <v>1360</v>
      </c>
      <c r="BQ245" s="278" t="s">
        <v>479</v>
      </c>
      <c r="BR245" s="310"/>
      <c r="BS245" s="254"/>
    </row>
    <row r="246" s="8" customFormat="1" ht="43.5" hidden="1" customHeight="1" spans="1:71">
      <c r="A246" s="26" t="s">
        <v>403</v>
      </c>
      <c r="B246" s="13" t="s">
        <v>706</v>
      </c>
      <c r="C246" s="14">
        <v>45671</v>
      </c>
      <c r="D246" s="195" t="s">
        <v>1361</v>
      </c>
      <c r="E246" s="195"/>
      <c r="F246" s="195" t="s">
        <v>250</v>
      </c>
      <c r="G246" s="13" t="s">
        <v>1362</v>
      </c>
      <c r="H246" s="15"/>
      <c r="I246" s="195" t="s">
        <v>250</v>
      </c>
      <c r="J246" s="20"/>
      <c r="K246" s="21" t="s">
        <v>409</v>
      </c>
      <c r="L246" s="21"/>
      <c r="M246" s="21"/>
      <c r="N246" s="21"/>
      <c r="O246" s="195" t="s">
        <v>1363</v>
      </c>
      <c r="P246" s="22">
        <v>9000</v>
      </c>
      <c r="Q246" s="13" t="s">
        <v>637</v>
      </c>
      <c r="R246" s="13"/>
      <c r="S246" s="13"/>
      <c r="T246" s="13"/>
      <c r="U246" s="13" t="s">
        <v>415</v>
      </c>
      <c r="V246" s="13" t="s">
        <v>416</v>
      </c>
      <c r="W246" s="13"/>
      <c r="X246" s="271"/>
      <c r="Y246" s="271"/>
      <c r="Z246" s="271"/>
      <c r="AA246" s="26" t="s">
        <v>530</v>
      </c>
      <c r="AB246" s="27" t="s">
        <v>1364</v>
      </c>
      <c r="AC246" s="27"/>
      <c r="AD246" s="13" t="s">
        <v>1365</v>
      </c>
      <c r="AE246" s="13" t="s">
        <v>1366</v>
      </c>
      <c r="AF246" s="13" t="s">
        <v>165</v>
      </c>
      <c r="AG246" s="28"/>
      <c r="AH246" s="13" t="s">
        <v>1367</v>
      </c>
      <c r="AI246" s="195" t="s">
        <v>1368</v>
      </c>
      <c r="AJ246" s="195"/>
      <c r="AK246" s="27"/>
      <c r="AL246" s="27"/>
      <c r="AM246" s="27"/>
      <c r="AN246" s="27"/>
      <c r="AO246" s="195" t="s">
        <v>421</v>
      </c>
      <c r="AP246" s="13" t="s">
        <v>422</v>
      </c>
      <c r="AQ246" s="13" t="s">
        <v>712</v>
      </c>
      <c r="AR246" s="13" t="s">
        <v>712</v>
      </c>
      <c r="AS246" s="195" t="s">
        <v>1369</v>
      </c>
      <c r="AT246" s="22">
        <f>AU246/1.06</f>
        <v>1886792.45283019</v>
      </c>
      <c r="AU246" s="22">
        <v>2000000</v>
      </c>
      <c r="AV246" s="28"/>
      <c r="AW246" s="22"/>
      <c r="AX246" s="21"/>
      <c r="AY246" s="21"/>
      <c r="AZ246" s="22"/>
      <c r="BA246" s="22"/>
      <c r="BB246" s="22"/>
      <c r="BC246" s="28"/>
      <c r="BD246" s="28"/>
      <c r="BE246" s="28"/>
      <c r="BF246" s="28"/>
      <c r="BG246" s="22"/>
      <c r="BH246" s="40"/>
      <c r="BI246" s="219"/>
      <c r="BJ246" s="219"/>
      <c r="BK246" s="40"/>
      <c r="BL246" s="22"/>
      <c r="BM246" s="28"/>
      <c r="BN246" s="28">
        <f t="shared" si="113"/>
        <v>0</v>
      </c>
      <c r="BO246" s="13" t="s">
        <v>190</v>
      </c>
      <c r="BP246" s="195" t="s">
        <v>1370</v>
      </c>
      <c r="BQ246" s="15" t="s">
        <v>428</v>
      </c>
      <c r="BR246" s="221">
        <v>45716</v>
      </c>
      <c r="BS246" s="26"/>
    </row>
    <row r="247" s="55" customFormat="1" ht="38.25" spans="1:71">
      <c r="A247" s="86" t="s">
        <v>403</v>
      </c>
      <c r="B247" s="147" t="s">
        <v>191</v>
      </c>
      <c r="C247" s="245">
        <v>45680</v>
      </c>
      <c r="D247" s="147" t="s">
        <v>868</v>
      </c>
      <c r="E247" s="147" t="s">
        <v>868</v>
      </c>
      <c r="F247" s="147" t="s">
        <v>1210</v>
      </c>
      <c r="G247" s="147" t="s">
        <v>1371</v>
      </c>
      <c r="H247" s="147" t="s">
        <v>870</v>
      </c>
      <c r="I247" s="147" t="s">
        <v>576</v>
      </c>
      <c r="J247" s="102" t="s">
        <v>408</v>
      </c>
      <c r="K247" s="196" t="s">
        <v>408</v>
      </c>
      <c r="L247" s="196"/>
      <c r="M247" s="196"/>
      <c r="N247" s="196"/>
      <c r="O247" s="147" t="s">
        <v>1372</v>
      </c>
      <c r="P247" s="104">
        <v>7500</v>
      </c>
      <c r="Q247" s="147" t="s">
        <v>194</v>
      </c>
      <c r="R247" s="147" t="s">
        <v>1373</v>
      </c>
      <c r="S247" s="147"/>
      <c r="T247" s="147"/>
      <c r="U247" s="147" t="s">
        <v>580</v>
      </c>
      <c r="V247" s="147" t="s">
        <v>710</v>
      </c>
      <c r="W247" s="147"/>
      <c r="X247" s="147"/>
      <c r="Y247" s="147"/>
      <c r="Z247" s="147"/>
      <c r="AA247" s="147" t="s">
        <v>1374</v>
      </c>
      <c r="AB247" s="147" t="s">
        <v>937</v>
      </c>
      <c r="AC247" s="147"/>
      <c r="AD247" s="147" t="s">
        <v>293</v>
      </c>
      <c r="AE247" s="147" t="s">
        <v>175</v>
      </c>
      <c r="AF247" s="147" t="s">
        <v>1375</v>
      </c>
      <c r="AG247" s="220" t="s">
        <v>989</v>
      </c>
      <c r="AH247" s="147" t="s">
        <v>1376</v>
      </c>
      <c r="AI247" s="147" t="s">
        <v>581</v>
      </c>
      <c r="AJ247" s="147" t="s">
        <v>1377</v>
      </c>
      <c r="AK247" s="147"/>
      <c r="AL247" s="147"/>
      <c r="AM247" s="147"/>
      <c r="AN247" s="147"/>
      <c r="AO247" s="147" t="s">
        <v>167</v>
      </c>
      <c r="AP247" s="147" t="s">
        <v>168</v>
      </c>
      <c r="AQ247" s="147" t="s">
        <v>478</v>
      </c>
      <c r="AR247" s="147" t="s">
        <v>937</v>
      </c>
      <c r="AS247" s="147" t="s">
        <v>1378</v>
      </c>
      <c r="AT247" s="200">
        <f>AU247/1.0672</f>
        <v>59200</v>
      </c>
      <c r="AU247" s="200">
        <v>63178.24</v>
      </c>
      <c r="AV247" s="220"/>
      <c r="AW247" s="200"/>
      <c r="AX247" s="165">
        <v>45727</v>
      </c>
      <c r="AY247" s="165"/>
      <c r="AZ247" s="200">
        <f>BB247/1.0672</f>
        <v>59200</v>
      </c>
      <c r="BA247" s="200"/>
      <c r="BB247" s="237">
        <f>AU247</f>
        <v>63178.24</v>
      </c>
      <c r="BC247" s="220" t="s">
        <v>579</v>
      </c>
      <c r="BD247" s="220"/>
      <c r="BE247" s="220"/>
      <c r="BF247" s="220"/>
      <c r="BG247" s="200"/>
      <c r="BH247" s="242">
        <v>2025</v>
      </c>
      <c r="BI247" s="293"/>
      <c r="BJ247" s="293"/>
      <c r="BK247" s="242">
        <v>2025</v>
      </c>
      <c r="BL247" s="200"/>
      <c r="BM247" s="220"/>
      <c r="BN247" s="131">
        <f t="shared" si="113"/>
        <v>63178.24</v>
      </c>
      <c r="BO247" s="147"/>
      <c r="BP247" s="147"/>
      <c r="BQ247" s="311" t="s">
        <v>428</v>
      </c>
      <c r="BR247" s="302">
        <v>45727</v>
      </c>
      <c r="BS247" s="300"/>
    </row>
    <row r="248" s="8" customFormat="1" ht="96.75" hidden="1" customHeight="1" spans="1:71">
      <c r="A248" s="249" t="s">
        <v>1001</v>
      </c>
      <c r="B248" s="250" t="s">
        <v>429</v>
      </c>
      <c r="C248" s="251">
        <v>45680</v>
      </c>
      <c r="D248" s="252" t="s">
        <v>1379</v>
      </c>
      <c r="E248" s="253" t="s">
        <v>1380</v>
      </c>
      <c r="F248" s="253" t="s">
        <v>450</v>
      </c>
      <c r="G248" s="253" t="s">
        <v>1381</v>
      </c>
      <c r="H248" s="253" t="s">
        <v>1380</v>
      </c>
      <c r="I248" s="253" t="s">
        <v>450</v>
      </c>
      <c r="J248" s="264" t="s">
        <v>408</v>
      </c>
      <c r="K248" s="264" t="s">
        <v>408</v>
      </c>
      <c r="L248" s="264"/>
      <c r="M248" s="264"/>
      <c r="N248" s="264"/>
      <c r="O248" s="253" t="s">
        <v>505</v>
      </c>
      <c r="P248" s="270">
        <v>963</v>
      </c>
      <c r="Q248" s="250" t="s">
        <v>1382</v>
      </c>
      <c r="R248" s="253" t="s">
        <v>1383</v>
      </c>
      <c r="S248" s="253" t="s">
        <v>1163</v>
      </c>
      <c r="T248" s="253" t="s">
        <v>1384</v>
      </c>
      <c r="U248" s="253" t="s">
        <v>141</v>
      </c>
      <c r="V248" s="250" t="s">
        <v>1385</v>
      </c>
      <c r="W248" s="253" t="s">
        <v>1386</v>
      </c>
      <c r="X248" s="253" t="s">
        <v>1387</v>
      </c>
      <c r="Y248" s="253"/>
      <c r="Z248" s="273" t="s">
        <v>1388</v>
      </c>
      <c r="AA248" s="253"/>
      <c r="AB248" s="253"/>
      <c r="AC248" s="253"/>
      <c r="AD248" s="277" t="s">
        <v>298</v>
      </c>
      <c r="AE248" s="250" t="s">
        <v>186</v>
      </c>
      <c r="AF248" s="250" t="s">
        <v>474</v>
      </c>
      <c r="AG248" s="282"/>
      <c r="AH248" s="253" t="s">
        <v>1165</v>
      </c>
      <c r="AI248" s="253" t="s">
        <v>416</v>
      </c>
      <c r="AJ248" s="250" t="s">
        <v>1389</v>
      </c>
      <c r="AK248" s="253"/>
      <c r="AL248" s="253"/>
      <c r="AM248" s="253"/>
      <c r="AN248" s="253"/>
      <c r="AO248" s="250" t="s">
        <v>421</v>
      </c>
      <c r="AP248" s="250" t="s">
        <v>812</v>
      </c>
      <c r="AQ248" s="250" t="s">
        <v>478</v>
      </c>
      <c r="AR248" s="250" t="s">
        <v>937</v>
      </c>
      <c r="AS248" s="285" t="s">
        <v>1390</v>
      </c>
      <c r="AT248" s="270">
        <v>65000</v>
      </c>
      <c r="AU248" s="270">
        <f>AT248*1.0672</f>
        <v>69368</v>
      </c>
      <c r="AV248" s="282"/>
      <c r="AW248" s="270"/>
      <c r="AX248" s="288"/>
      <c r="AY248" s="288"/>
      <c r="AZ248" s="270"/>
      <c r="BA248" s="270"/>
      <c r="BB248" s="270"/>
      <c r="BC248" s="282"/>
      <c r="BD248" s="282"/>
      <c r="BE248" s="282"/>
      <c r="BF248" s="282"/>
      <c r="BG248" s="270"/>
      <c r="BH248" s="295"/>
      <c r="BI248" s="296"/>
      <c r="BJ248" s="296"/>
      <c r="BK248" s="295"/>
      <c r="BL248" s="270"/>
      <c r="BM248" s="282"/>
      <c r="BN248" s="282">
        <f t="shared" si="113"/>
        <v>0</v>
      </c>
      <c r="BO248" s="253"/>
      <c r="BP248" s="253"/>
      <c r="BQ248" s="277" t="s">
        <v>428</v>
      </c>
      <c r="BR248" s="309">
        <v>45784</v>
      </c>
      <c r="BS248" s="258"/>
    </row>
    <row r="249" s="55" customFormat="1" ht="38.25" spans="1:71">
      <c r="A249" s="86" t="s">
        <v>403</v>
      </c>
      <c r="B249" s="147" t="s">
        <v>728</v>
      </c>
      <c r="C249" s="245">
        <v>45698</v>
      </c>
      <c r="D249" s="147" t="s">
        <v>1391</v>
      </c>
      <c r="E249" s="147" t="s">
        <v>449</v>
      </c>
      <c r="F249" s="147" t="s">
        <v>576</v>
      </c>
      <c r="G249" s="147" t="s">
        <v>1391</v>
      </c>
      <c r="H249" s="147" t="s">
        <v>449</v>
      </c>
      <c r="I249" s="147" t="s">
        <v>576</v>
      </c>
      <c r="J249" s="102" t="s">
        <v>408</v>
      </c>
      <c r="K249" s="196" t="s">
        <v>579</v>
      </c>
      <c r="L249" s="196"/>
      <c r="M249" s="196"/>
      <c r="N249" s="196"/>
      <c r="O249" s="147" t="s">
        <v>273</v>
      </c>
      <c r="P249" s="104">
        <v>5422</v>
      </c>
      <c r="Q249" s="147" t="s">
        <v>194</v>
      </c>
      <c r="R249" s="90" t="s">
        <v>452</v>
      </c>
      <c r="S249" s="90" t="s">
        <v>413</v>
      </c>
      <c r="T249" s="111" t="s">
        <v>453</v>
      </c>
      <c r="U249" s="147" t="s">
        <v>141</v>
      </c>
      <c r="V249" s="147" t="s">
        <v>770</v>
      </c>
      <c r="W249" s="90" t="s">
        <v>82</v>
      </c>
      <c r="X249" s="90" t="s">
        <v>455</v>
      </c>
      <c r="Y249" s="90" t="s">
        <v>456</v>
      </c>
      <c r="Z249" s="111" t="s">
        <v>457</v>
      </c>
      <c r="AA249" s="147"/>
      <c r="AB249" s="147"/>
      <c r="AC249" s="147"/>
      <c r="AD249" s="147" t="s">
        <v>293</v>
      </c>
      <c r="AE249" s="147" t="s">
        <v>583</v>
      </c>
      <c r="AF249" s="147" t="s">
        <v>584</v>
      </c>
      <c r="AG249" s="220" t="s">
        <v>989</v>
      </c>
      <c r="AH249" s="147" t="s">
        <v>1392</v>
      </c>
      <c r="AI249" s="133" t="s">
        <v>416</v>
      </c>
      <c r="AJ249" s="147" t="s">
        <v>747</v>
      </c>
      <c r="AK249" s="147"/>
      <c r="AL249" s="147"/>
      <c r="AM249" s="147"/>
      <c r="AN249" s="147"/>
      <c r="AO249" s="87" t="s">
        <v>421</v>
      </c>
      <c r="AP249" s="147" t="s">
        <v>168</v>
      </c>
      <c r="AQ249" s="147" t="s">
        <v>1062</v>
      </c>
      <c r="AR249" s="147" t="s">
        <v>1063</v>
      </c>
      <c r="AS249" s="147" t="s">
        <v>1177</v>
      </c>
      <c r="AT249" s="200">
        <v>60407.5471698113</v>
      </c>
      <c r="AU249" s="200">
        <v>64032</v>
      </c>
      <c r="AV249" s="220"/>
      <c r="AW249" s="200"/>
      <c r="AX249" s="165">
        <v>45709</v>
      </c>
      <c r="AY249" s="165"/>
      <c r="AZ249" s="200">
        <v>60407.5471698113</v>
      </c>
      <c r="BA249" s="200"/>
      <c r="BB249" s="237">
        <v>64032</v>
      </c>
      <c r="BC249" s="131" t="s">
        <v>409</v>
      </c>
      <c r="BD249" s="220"/>
      <c r="BE249" s="220"/>
      <c r="BF249" s="220"/>
      <c r="BG249" s="200"/>
      <c r="BH249" s="242">
        <v>2025</v>
      </c>
      <c r="BI249" s="293"/>
      <c r="BJ249" s="293"/>
      <c r="BK249" s="242">
        <v>2025</v>
      </c>
      <c r="BL249" s="200">
        <f>BB249</f>
        <v>64032</v>
      </c>
      <c r="BM249" s="220"/>
      <c r="BN249" s="131">
        <f t="shared" si="113"/>
        <v>0</v>
      </c>
      <c r="BO249" s="147"/>
      <c r="BP249" s="147"/>
      <c r="BQ249" s="311" t="s">
        <v>428</v>
      </c>
      <c r="BR249" s="302"/>
      <c r="BS249" s="300"/>
    </row>
    <row r="250" s="8" customFormat="1" ht="61.5" customHeight="1" spans="1:71">
      <c r="A250" s="91" t="s">
        <v>1393</v>
      </c>
      <c r="B250" s="90" t="s">
        <v>671</v>
      </c>
      <c r="C250" s="245">
        <v>45698</v>
      </c>
      <c r="D250" s="89" t="s">
        <v>1394</v>
      </c>
      <c r="E250" s="90" t="s">
        <v>449</v>
      </c>
      <c r="F250" s="90" t="s">
        <v>450</v>
      </c>
      <c r="G250" s="90" t="s">
        <v>448</v>
      </c>
      <c r="H250" s="90" t="s">
        <v>449</v>
      </c>
      <c r="I250" s="90" t="s">
        <v>450</v>
      </c>
      <c r="J250" s="102" t="s">
        <v>408</v>
      </c>
      <c r="K250" s="103" t="s">
        <v>409</v>
      </c>
      <c r="L250" s="103"/>
      <c r="M250" s="103"/>
      <c r="N250" s="103"/>
      <c r="O250" s="90" t="s">
        <v>410</v>
      </c>
      <c r="P250" s="104">
        <v>5422</v>
      </c>
      <c r="Q250" s="90" t="s">
        <v>451</v>
      </c>
      <c r="R250" s="90" t="s">
        <v>452</v>
      </c>
      <c r="S250" s="90" t="s">
        <v>413</v>
      </c>
      <c r="T250" s="111" t="s">
        <v>453</v>
      </c>
      <c r="U250" s="90" t="s">
        <v>141</v>
      </c>
      <c r="V250" s="90" t="s">
        <v>454</v>
      </c>
      <c r="W250" s="90" t="s">
        <v>82</v>
      </c>
      <c r="X250" s="90" t="s">
        <v>455</v>
      </c>
      <c r="Y250" s="90" t="s">
        <v>456</v>
      </c>
      <c r="Z250" s="111" t="s">
        <v>457</v>
      </c>
      <c r="AA250" s="90"/>
      <c r="AB250" s="90"/>
      <c r="AC250" s="90"/>
      <c r="AD250" s="90" t="s">
        <v>163</v>
      </c>
      <c r="AE250" s="147" t="s">
        <v>583</v>
      </c>
      <c r="AF250" s="90" t="s">
        <v>176</v>
      </c>
      <c r="AG250" s="131" t="s">
        <v>460</v>
      </c>
      <c r="AH250" s="90" t="s">
        <v>1395</v>
      </c>
      <c r="AI250" s="90" t="s">
        <v>416</v>
      </c>
      <c r="AJ250" s="90" t="s">
        <v>420</v>
      </c>
      <c r="AK250" s="90"/>
      <c r="AL250" s="90"/>
      <c r="AM250" s="90"/>
      <c r="AN250" s="90"/>
      <c r="AO250" s="87" t="s">
        <v>462</v>
      </c>
      <c r="AP250" s="90" t="s">
        <v>463</v>
      </c>
      <c r="AQ250" s="87" t="s">
        <v>464</v>
      </c>
      <c r="AR250" s="90" t="s">
        <v>465</v>
      </c>
      <c r="AS250" s="90" t="s">
        <v>459</v>
      </c>
      <c r="AT250" s="104">
        <f>AU250/1.0672</f>
        <v>20000</v>
      </c>
      <c r="AU250" s="104">
        <v>21344</v>
      </c>
      <c r="AV250" s="131"/>
      <c r="AW250" s="104"/>
      <c r="AX250" s="165">
        <v>45709</v>
      </c>
      <c r="AY250" s="165"/>
      <c r="AZ250" s="104">
        <f>AT250</f>
        <v>20000</v>
      </c>
      <c r="BA250" s="104"/>
      <c r="BB250" s="237">
        <f>AU250</f>
        <v>21344</v>
      </c>
      <c r="BC250" s="131" t="s">
        <v>409</v>
      </c>
      <c r="BD250" s="131"/>
      <c r="BE250" s="131"/>
      <c r="BF250" s="131"/>
      <c r="BG250" s="104"/>
      <c r="BH250" s="242">
        <v>2025</v>
      </c>
      <c r="BI250" s="185"/>
      <c r="BJ250" s="185"/>
      <c r="BK250" s="242">
        <v>2025</v>
      </c>
      <c r="BL250" s="104">
        <f>BB250</f>
        <v>21344</v>
      </c>
      <c r="BM250" s="131" t="s">
        <v>427</v>
      </c>
      <c r="BN250" s="131">
        <f t="shared" si="113"/>
        <v>0</v>
      </c>
      <c r="BO250" s="90"/>
      <c r="BP250" s="90"/>
      <c r="BQ250" s="311" t="s">
        <v>428</v>
      </c>
      <c r="BR250" s="302"/>
      <c r="BS250" s="308"/>
    </row>
    <row r="251" s="8" customFormat="1" ht="25.5" hidden="1" spans="1:71">
      <c r="A251" s="26" t="s">
        <v>403</v>
      </c>
      <c r="B251" s="13" t="s">
        <v>519</v>
      </c>
      <c r="C251" s="14">
        <v>45700</v>
      </c>
      <c r="D251" s="13" t="s">
        <v>1396</v>
      </c>
      <c r="E251" s="15" t="s">
        <v>1397</v>
      </c>
      <c r="F251" s="195" t="s">
        <v>247</v>
      </c>
      <c r="G251" s="195" t="s">
        <v>1396</v>
      </c>
      <c r="H251" s="15" t="s">
        <v>1397</v>
      </c>
      <c r="I251" s="195" t="s">
        <v>247</v>
      </c>
      <c r="J251" s="20" t="s">
        <v>408</v>
      </c>
      <c r="K251" s="21" t="s">
        <v>408</v>
      </c>
      <c r="L251" s="21"/>
      <c r="M251" s="21"/>
      <c r="N251" s="21" t="s">
        <v>977</v>
      </c>
      <c r="O251" s="195" t="s">
        <v>1398</v>
      </c>
      <c r="P251" s="22">
        <v>0</v>
      </c>
      <c r="Q251" s="13" t="s">
        <v>565</v>
      </c>
      <c r="R251" s="13" t="s">
        <v>1399</v>
      </c>
      <c r="S251" s="13" t="s">
        <v>1400</v>
      </c>
      <c r="T251" s="208" t="s">
        <v>1401</v>
      </c>
      <c r="U251" s="13" t="s">
        <v>162</v>
      </c>
      <c r="V251" s="13" t="s">
        <v>710</v>
      </c>
      <c r="W251" s="13"/>
      <c r="X251" s="271"/>
      <c r="Y251" s="271"/>
      <c r="Z251" s="271"/>
      <c r="AA251" s="271" t="s">
        <v>1164</v>
      </c>
      <c r="AB251" s="280" t="s">
        <v>1164</v>
      </c>
      <c r="AC251" s="27"/>
      <c r="AD251" s="13" t="s">
        <v>1189</v>
      </c>
      <c r="AE251" s="13" t="s">
        <v>186</v>
      </c>
      <c r="AF251" s="13" t="s">
        <v>959</v>
      </c>
      <c r="AG251" s="28"/>
      <c r="AH251" s="13" t="s">
        <v>1402</v>
      </c>
      <c r="AI251" s="27"/>
      <c r="AJ251" s="195" t="s">
        <v>1403</v>
      </c>
      <c r="AK251" s="27" t="s">
        <v>1404</v>
      </c>
      <c r="AL251" s="27" t="s">
        <v>1405</v>
      </c>
      <c r="AM251" s="27" t="s">
        <v>1406</v>
      </c>
      <c r="AN251" s="27" t="s">
        <v>1407</v>
      </c>
      <c r="AO251" s="195"/>
      <c r="AP251" s="13"/>
      <c r="AQ251" s="13"/>
      <c r="AR251" s="13" t="s">
        <v>937</v>
      </c>
      <c r="AS251" s="195" t="s">
        <v>1408</v>
      </c>
      <c r="AT251" s="22"/>
      <c r="AU251" s="22">
        <f>AW251*汇率!B4</f>
        <v>206337.6</v>
      </c>
      <c r="AV251" s="28" t="s">
        <v>1225</v>
      </c>
      <c r="AW251" s="22">
        <v>28658</v>
      </c>
      <c r="AX251" s="21"/>
      <c r="AY251" s="21"/>
      <c r="AZ251" s="22"/>
      <c r="BA251" s="22"/>
      <c r="BB251" s="22"/>
      <c r="BC251" s="28"/>
      <c r="BD251" s="28"/>
      <c r="BE251" s="28"/>
      <c r="BF251" s="28"/>
      <c r="BG251" s="22"/>
      <c r="BH251" s="40"/>
      <c r="BI251" s="219"/>
      <c r="BJ251" s="219"/>
      <c r="BK251" s="40"/>
      <c r="BL251" s="22"/>
      <c r="BM251" s="28"/>
      <c r="BN251" s="28">
        <f t="shared" si="113"/>
        <v>0</v>
      </c>
      <c r="BO251" s="13"/>
      <c r="BP251" s="195"/>
      <c r="BQ251" s="15" t="s">
        <v>428</v>
      </c>
      <c r="BR251" s="221">
        <v>45714</v>
      </c>
      <c r="BS251" s="26"/>
    </row>
    <row r="252" s="8" customFormat="1" ht="25.5" hidden="1" spans="1:71">
      <c r="A252" s="26" t="s">
        <v>403</v>
      </c>
      <c r="B252" s="13" t="s">
        <v>706</v>
      </c>
      <c r="C252" s="14">
        <v>45701</v>
      </c>
      <c r="D252" s="13" t="s">
        <v>1409</v>
      </c>
      <c r="E252" s="15" t="s">
        <v>1410</v>
      </c>
      <c r="F252" s="195" t="s">
        <v>159</v>
      </c>
      <c r="G252" s="13" t="s">
        <v>1409</v>
      </c>
      <c r="H252" s="15" t="s">
        <v>1410</v>
      </c>
      <c r="I252" s="195" t="s">
        <v>159</v>
      </c>
      <c r="J252" s="20"/>
      <c r="K252" s="21" t="s">
        <v>409</v>
      </c>
      <c r="L252" s="21"/>
      <c r="M252" s="21"/>
      <c r="N252" s="21"/>
      <c r="O252" s="195" t="s">
        <v>1411</v>
      </c>
      <c r="P252" s="22">
        <v>978</v>
      </c>
      <c r="Q252" s="13" t="s">
        <v>546</v>
      </c>
      <c r="R252" s="13" t="s">
        <v>1412</v>
      </c>
      <c r="S252" s="13"/>
      <c r="T252" s="13"/>
      <c r="U252" s="13" t="s">
        <v>798</v>
      </c>
      <c r="V252" s="13" t="s">
        <v>416</v>
      </c>
      <c r="W252" s="13"/>
      <c r="X252" s="271"/>
      <c r="Y252" s="271"/>
      <c r="Z252" s="271"/>
      <c r="AA252" s="26"/>
      <c r="AB252" s="27"/>
      <c r="AC252" s="27"/>
      <c r="AD252" s="13" t="s">
        <v>174</v>
      </c>
      <c r="AE252" s="13" t="s">
        <v>1366</v>
      </c>
      <c r="AF252" s="13" t="s">
        <v>132</v>
      </c>
      <c r="AG252" s="28"/>
      <c r="AH252" s="13" t="s">
        <v>1413</v>
      </c>
      <c r="AI252" s="27" t="s">
        <v>507</v>
      </c>
      <c r="AJ252" s="195" t="s">
        <v>498</v>
      </c>
      <c r="AK252" s="27"/>
      <c r="AL252" s="27"/>
      <c r="AM252" s="27"/>
      <c r="AN252" s="27"/>
      <c r="AO252" s="195" t="s">
        <v>421</v>
      </c>
      <c r="AP252" s="13" t="s">
        <v>1414</v>
      </c>
      <c r="AQ252" s="13" t="s">
        <v>1415</v>
      </c>
      <c r="AR252" s="13" t="s">
        <v>1415</v>
      </c>
      <c r="AS252" s="195"/>
      <c r="AT252" s="22">
        <f>AU252/1.06</f>
        <v>91603.7735849057</v>
      </c>
      <c r="AU252" s="22">
        <v>97100</v>
      </c>
      <c r="AV252" s="28"/>
      <c r="AW252" s="22"/>
      <c r="AX252" s="21"/>
      <c r="AY252" s="21"/>
      <c r="AZ252" s="22"/>
      <c r="BA252" s="22"/>
      <c r="BB252" s="22"/>
      <c r="BC252" s="28"/>
      <c r="BD252" s="28"/>
      <c r="BE252" s="28"/>
      <c r="BF252" s="28"/>
      <c r="BG252" s="22"/>
      <c r="BH252" s="40"/>
      <c r="BI252" s="219"/>
      <c r="BJ252" s="219"/>
      <c r="BK252" s="40"/>
      <c r="BL252" s="22"/>
      <c r="BM252" s="28"/>
      <c r="BN252" s="28">
        <f t="shared" si="113"/>
        <v>0</v>
      </c>
      <c r="BO252" s="13" t="s">
        <v>1416</v>
      </c>
      <c r="BP252" s="195" t="s">
        <v>1417</v>
      </c>
      <c r="BQ252" s="15" t="s">
        <v>428</v>
      </c>
      <c r="BR252" s="221">
        <v>45715</v>
      </c>
      <c r="BS252" s="26"/>
    </row>
    <row r="253" s="8" customFormat="1" ht="57.75" hidden="1" customHeight="1" spans="1:71">
      <c r="A253" s="249" t="s">
        <v>1001</v>
      </c>
      <c r="B253" s="250" t="s">
        <v>429</v>
      </c>
      <c r="C253" s="251">
        <v>45709</v>
      </c>
      <c r="D253" s="252" t="s">
        <v>1418</v>
      </c>
      <c r="E253" s="253" t="s">
        <v>1419</v>
      </c>
      <c r="F253" s="250" t="s">
        <v>159</v>
      </c>
      <c r="G253" s="253" t="s">
        <v>1420</v>
      </c>
      <c r="H253" s="253" t="s">
        <v>1419</v>
      </c>
      <c r="I253" s="250" t="s">
        <v>159</v>
      </c>
      <c r="J253" s="262" t="s">
        <v>499</v>
      </c>
      <c r="K253" s="264" t="s">
        <v>408</v>
      </c>
      <c r="L253" s="264"/>
      <c r="M253" s="264"/>
      <c r="N253" s="264"/>
      <c r="O253" s="250" t="s">
        <v>1421</v>
      </c>
      <c r="P253" s="270" t="s">
        <v>1422</v>
      </c>
      <c r="Q253" s="250" t="s">
        <v>831</v>
      </c>
      <c r="R253" s="253" t="s">
        <v>1423</v>
      </c>
      <c r="S253" s="272"/>
      <c r="T253" s="273" t="s">
        <v>1424</v>
      </c>
      <c r="U253" s="253" t="s">
        <v>141</v>
      </c>
      <c r="V253" s="250" t="s">
        <v>696</v>
      </c>
      <c r="W253" s="253" t="s">
        <v>89</v>
      </c>
      <c r="X253" s="253" t="s">
        <v>1425</v>
      </c>
      <c r="Y253" s="253"/>
      <c r="Z253" s="273" t="s">
        <v>1426</v>
      </c>
      <c r="AA253" s="253"/>
      <c r="AB253" s="253"/>
      <c r="AC253" s="253"/>
      <c r="AD253" s="277" t="s">
        <v>298</v>
      </c>
      <c r="AE253" s="250" t="s">
        <v>186</v>
      </c>
      <c r="AF253" s="250" t="s">
        <v>474</v>
      </c>
      <c r="AG253" s="282"/>
      <c r="AH253" s="253" t="s">
        <v>1427</v>
      </c>
      <c r="AI253" s="253"/>
      <c r="AJ253" s="250" t="s">
        <v>1428</v>
      </c>
      <c r="AK253" s="253"/>
      <c r="AL253" s="253"/>
      <c r="AM253" s="253"/>
      <c r="AN253" s="253"/>
      <c r="AO253" s="250" t="s">
        <v>421</v>
      </c>
      <c r="AP253" s="250" t="s">
        <v>1429</v>
      </c>
      <c r="AQ253" s="250" t="s">
        <v>488</v>
      </c>
      <c r="AR253" s="250" t="s">
        <v>488</v>
      </c>
      <c r="AS253" s="250" t="s">
        <v>1430</v>
      </c>
      <c r="AT253" s="270">
        <f>48000+35000+32000+24000</f>
        <v>139000</v>
      </c>
      <c r="AU253" s="270">
        <f>AT253*1.06</f>
        <v>147340</v>
      </c>
      <c r="AV253" s="282"/>
      <c r="AW253" s="270"/>
      <c r="AX253" s="288"/>
      <c r="AY253" s="288"/>
      <c r="AZ253" s="270"/>
      <c r="BA253" s="270"/>
      <c r="BB253" s="270"/>
      <c r="BC253" s="282"/>
      <c r="BD253" s="282"/>
      <c r="BE253" s="282"/>
      <c r="BF253" s="282"/>
      <c r="BG253" s="270"/>
      <c r="BH253" s="295"/>
      <c r="BI253" s="296"/>
      <c r="BJ253" s="296"/>
      <c r="BK253" s="295"/>
      <c r="BL253" s="270"/>
      <c r="BM253" s="282"/>
      <c r="BN253" s="282">
        <f t="shared" si="113"/>
        <v>0</v>
      </c>
      <c r="BO253" s="253"/>
      <c r="BP253" s="253"/>
      <c r="BQ253" s="277" t="s">
        <v>428</v>
      </c>
      <c r="BR253" s="309">
        <v>45720</v>
      </c>
      <c r="BS253" s="258"/>
    </row>
    <row r="254" s="55" customFormat="1" ht="38.25" spans="1:71">
      <c r="A254" s="86" t="s">
        <v>403</v>
      </c>
      <c r="B254" s="147" t="s">
        <v>158</v>
      </c>
      <c r="C254" s="245">
        <v>45721</v>
      </c>
      <c r="D254" s="147" t="s">
        <v>430</v>
      </c>
      <c r="E254" s="147" t="s">
        <v>430</v>
      </c>
      <c r="F254" s="90" t="s">
        <v>431</v>
      </c>
      <c r="G254" s="147" t="s">
        <v>1431</v>
      </c>
      <c r="H254" s="147"/>
      <c r="I254" s="147" t="s">
        <v>858</v>
      </c>
      <c r="J254" s="102" t="s">
        <v>408</v>
      </c>
      <c r="K254" s="196" t="s">
        <v>579</v>
      </c>
      <c r="L254" s="196"/>
      <c r="M254" s="196"/>
      <c r="N254" s="196" t="s">
        <v>1005</v>
      </c>
      <c r="O254" s="147" t="s">
        <v>1217</v>
      </c>
      <c r="P254" s="104">
        <v>0</v>
      </c>
      <c r="Q254" s="147" t="s">
        <v>565</v>
      </c>
      <c r="R254" s="147" t="s">
        <v>1432</v>
      </c>
      <c r="S254" s="147"/>
      <c r="T254" s="147" t="s">
        <v>1433</v>
      </c>
      <c r="U254" s="147" t="s">
        <v>141</v>
      </c>
      <c r="V254" s="147" t="s">
        <v>721</v>
      </c>
      <c r="W254" s="112" t="s">
        <v>90</v>
      </c>
      <c r="X254" s="147" t="s">
        <v>1434</v>
      </c>
      <c r="Y254" s="147" t="s">
        <v>949</v>
      </c>
      <c r="Z254" s="111" t="s">
        <v>1435</v>
      </c>
      <c r="AA254" s="147"/>
      <c r="AB254" s="147"/>
      <c r="AC254" s="147"/>
      <c r="AD254" s="147" t="s">
        <v>293</v>
      </c>
      <c r="AE254" s="147" t="s">
        <v>791</v>
      </c>
      <c r="AF254" s="147" t="s">
        <v>1436</v>
      </c>
      <c r="AG254" s="220"/>
      <c r="AH254" s="147" t="s">
        <v>1437</v>
      </c>
      <c r="AI254" s="147" t="s">
        <v>1205</v>
      </c>
      <c r="AJ254" s="147" t="s">
        <v>1438</v>
      </c>
      <c r="AK254" s="147"/>
      <c r="AL254" s="147"/>
      <c r="AM254" s="147"/>
      <c r="AN254" s="147"/>
      <c r="AO254" s="87" t="s">
        <v>421</v>
      </c>
      <c r="AP254" s="147" t="s">
        <v>168</v>
      </c>
      <c r="AQ254" s="147" t="s">
        <v>1062</v>
      </c>
      <c r="AR254" s="147" t="s">
        <v>1439</v>
      </c>
      <c r="AS254" s="147" t="s">
        <v>1440</v>
      </c>
      <c r="AT254" s="200">
        <v>2617.81</v>
      </c>
      <c r="AU254" s="200">
        <f>AT254*1.0672</f>
        <v>2793.726832</v>
      </c>
      <c r="AV254" s="220" t="s">
        <v>1225</v>
      </c>
      <c r="AW254" s="200">
        <f>60*6*1.0672</f>
        <v>384.192</v>
      </c>
      <c r="AX254" s="165">
        <v>45723</v>
      </c>
      <c r="AY254" s="165"/>
      <c r="AZ254" s="200">
        <f t="shared" ref="AZ254:AZ259" si="114">AT254</f>
        <v>2617.81</v>
      </c>
      <c r="BA254" s="200"/>
      <c r="BB254" s="237">
        <v>2818.272432</v>
      </c>
      <c r="BC254" s="212" t="s">
        <v>499</v>
      </c>
      <c r="BD254" s="220"/>
      <c r="BE254" s="220"/>
      <c r="BF254" s="220"/>
      <c r="BG254" s="200"/>
      <c r="BH254" s="242">
        <v>2025</v>
      </c>
      <c r="BI254" s="185">
        <v>45723</v>
      </c>
      <c r="BJ254" s="185">
        <v>45737</v>
      </c>
      <c r="BK254" s="242">
        <v>2025</v>
      </c>
      <c r="BL254" s="200">
        <f>BB254</f>
        <v>2818.272432</v>
      </c>
      <c r="BM254" s="220" t="s">
        <v>1441</v>
      </c>
      <c r="BN254" s="131">
        <f t="shared" si="113"/>
        <v>0</v>
      </c>
      <c r="BO254" s="147"/>
      <c r="BP254" s="147"/>
      <c r="BQ254" s="311" t="s">
        <v>428</v>
      </c>
      <c r="BR254" s="302">
        <v>45723</v>
      </c>
      <c r="BS254" s="300"/>
    </row>
    <row r="255" s="55" customFormat="1" ht="63.75" spans="1:71">
      <c r="A255" s="86" t="s">
        <v>403</v>
      </c>
      <c r="B255" s="147" t="s">
        <v>158</v>
      </c>
      <c r="C255" s="88">
        <v>45727</v>
      </c>
      <c r="D255" s="147" t="s">
        <v>1442</v>
      </c>
      <c r="E255" s="147" t="s">
        <v>1442</v>
      </c>
      <c r="F255" s="147" t="s">
        <v>1443</v>
      </c>
      <c r="G255" s="147" t="s">
        <v>1444</v>
      </c>
      <c r="H255" s="147" t="s">
        <v>1445</v>
      </c>
      <c r="I255" s="147" t="s">
        <v>576</v>
      </c>
      <c r="J255" s="102" t="s">
        <v>408</v>
      </c>
      <c r="K255" s="196" t="s">
        <v>408</v>
      </c>
      <c r="L255" s="196"/>
      <c r="M255" s="196"/>
      <c r="N255" s="196"/>
      <c r="O255" s="147" t="s">
        <v>248</v>
      </c>
      <c r="P255" s="104">
        <v>8040</v>
      </c>
      <c r="Q255" s="147" t="s">
        <v>194</v>
      </c>
      <c r="R255" s="147"/>
      <c r="S255" s="147"/>
      <c r="T255" s="147"/>
      <c r="U255" s="147" t="s">
        <v>141</v>
      </c>
      <c r="V255" s="147" t="s">
        <v>696</v>
      </c>
      <c r="W255" s="147" t="s">
        <v>89</v>
      </c>
      <c r="X255" s="147" t="s">
        <v>1446</v>
      </c>
      <c r="Y255" s="147"/>
      <c r="Z255" s="147" t="s">
        <v>1447</v>
      </c>
      <c r="AA255" s="147"/>
      <c r="AB255" s="147"/>
      <c r="AC255" s="147"/>
      <c r="AD255" s="147" t="s">
        <v>293</v>
      </c>
      <c r="AE255" s="147" t="s">
        <v>186</v>
      </c>
      <c r="AF255" s="147" t="s">
        <v>1448</v>
      </c>
      <c r="AG255" s="220"/>
      <c r="AH255" s="87" t="s">
        <v>1449</v>
      </c>
      <c r="AI255" s="147" t="s">
        <v>1205</v>
      </c>
      <c r="AJ255" s="147" t="s">
        <v>1450</v>
      </c>
      <c r="AK255" s="147"/>
      <c r="AL255" s="147"/>
      <c r="AM255" s="147"/>
      <c r="AN255" s="147"/>
      <c r="AO255" s="87" t="s">
        <v>462</v>
      </c>
      <c r="AP255" s="147" t="s">
        <v>277</v>
      </c>
      <c r="AQ255" s="147" t="s">
        <v>1451</v>
      </c>
      <c r="AR255" s="147" t="s">
        <v>1452</v>
      </c>
      <c r="AS255" s="147" t="s">
        <v>1453</v>
      </c>
      <c r="AT255" s="200">
        <v>53000</v>
      </c>
      <c r="AU255" s="200">
        <f>AT255*1.0672</f>
        <v>56561.6</v>
      </c>
      <c r="AV255" s="220"/>
      <c r="AW255" s="200"/>
      <c r="AX255" s="165">
        <v>45786</v>
      </c>
      <c r="AY255" s="165"/>
      <c r="AZ255" s="200">
        <f t="shared" si="114"/>
        <v>53000</v>
      </c>
      <c r="BA255" s="200"/>
      <c r="BB255" s="237">
        <f>AU255</f>
        <v>56561.6</v>
      </c>
      <c r="BC255" s="292" t="s">
        <v>499</v>
      </c>
      <c r="BD255" s="220"/>
      <c r="BE255" s="220"/>
      <c r="BF255" s="220"/>
      <c r="BG255" s="200"/>
      <c r="BH255" s="242">
        <v>2025</v>
      </c>
      <c r="BI255" s="293"/>
      <c r="BJ255" s="293"/>
      <c r="BK255" s="242"/>
      <c r="BL255" s="200"/>
      <c r="BM255" s="220"/>
      <c r="BN255" s="131">
        <f t="shared" si="113"/>
        <v>56561.6</v>
      </c>
      <c r="BO255" s="147"/>
      <c r="BP255" s="147"/>
      <c r="BQ255" s="311" t="s">
        <v>428</v>
      </c>
      <c r="BR255" s="302">
        <v>45799</v>
      </c>
      <c r="BS255" s="300"/>
    </row>
    <row r="256" s="55" customFormat="1" ht="25.5" spans="1:71">
      <c r="A256" s="86" t="s">
        <v>403</v>
      </c>
      <c r="B256" s="90" t="s">
        <v>706</v>
      </c>
      <c r="C256" s="88">
        <v>45728</v>
      </c>
      <c r="D256" s="87" t="s">
        <v>1454</v>
      </c>
      <c r="E256" s="147" t="s">
        <v>1455</v>
      </c>
      <c r="F256" s="147" t="s">
        <v>1443</v>
      </c>
      <c r="G256" s="147" t="s">
        <v>1454</v>
      </c>
      <c r="H256" s="147" t="s">
        <v>1455</v>
      </c>
      <c r="I256" s="147" t="s">
        <v>261</v>
      </c>
      <c r="J256" s="102" t="s">
        <v>408</v>
      </c>
      <c r="K256" s="196" t="s">
        <v>408</v>
      </c>
      <c r="L256" s="196"/>
      <c r="M256" s="196"/>
      <c r="N256" s="196"/>
      <c r="O256" s="147" t="s">
        <v>265</v>
      </c>
      <c r="P256" s="104">
        <v>1539</v>
      </c>
      <c r="Q256" s="147" t="s">
        <v>750</v>
      </c>
      <c r="R256" s="147" t="s">
        <v>1456</v>
      </c>
      <c r="S256" s="147"/>
      <c r="T256" s="147"/>
      <c r="U256" s="147" t="s">
        <v>1457</v>
      </c>
      <c r="V256" s="224" t="s">
        <v>145</v>
      </c>
      <c r="W256" s="147"/>
      <c r="X256" s="147"/>
      <c r="Y256" s="147"/>
      <c r="Z256" s="147"/>
      <c r="AA256" s="86" t="s">
        <v>711</v>
      </c>
      <c r="AB256" s="86" t="s">
        <v>712</v>
      </c>
      <c r="AC256" s="147"/>
      <c r="AD256" s="147" t="s">
        <v>293</v>
      </c>
      <c r="AE256" s="147" t="s">
        <v>186</v>
      </c>
      <c r="AF256" s="147" t="s">
        <v>1375</v>
      </c>
      <c r="AG256" s="220"/>
      <c r="AH256" s="147" t="s">
        <v>1458</v>
      </c>
      <c r="AI256" s="147" t="s">
        <v>581</v>
      </c>
      <c r="AJ256" s="147" t="s">
        <v>1459</v>
      </c>
      <c r="AK256" s="147"/>
      <c r="AL256" s="147"/>
      <c r="AM256" s="147"/>
      <c r="AN256" s="147"/>
      <c r="AO256" s="87" t="s">
        <v>421</v>
      </c>
      <c r="AP256" s="147" t="s">
        <v>168</v>
      </c>
      <c r="AQ256" s="147" t="s">
        <v>992</v>
      </c>
      <c r="AR256" s="147" t="s">
        <v>992</v>
      </c>
      <c r="AS256" s="147" t="s">
        <v>1460</v>
      </c>
      <c r="AT256" s="200">
        <f>37000*0.8</f>
        <v>29600</v>
      </c>
      <c r="AU256" s="200">
        <f>AT256*1.0672</f>
        <v>31589.12</v>
      </c>
      <c r="AV256" s="220"/>
      <c r="AW256" s="200"/>
      <c r="AX256" s="165">
        <v>45741</v>
      </c>
      <c r="AY256" s="165"/>
      <c r="AZ256" s="200">
        <f t="shared" si="114"/>
        <v>29600</v>
      </c>
      <c r="BA256" s="200"/>
      <c r="BB256" s="237">
        <f>AU256</f>
        <v>31589.12</v>
      </c>
      <c r="BC256" s="220" t="s">
        <v>579</v>
      </c>
      <c r="BD256" s="220"/>
      <c r="BE256" s="220"/>
      <c r="BF256" s="220"/>
      <c r="BG256" s="200"/>
      <c r="BH256" s="242">
        <v>2025</v>
      </c>
      <c r="BI256" s="293"/>
      <c r="BJ256" s="293"/>
      <c r="BK256" s="242"/>
      <c r="BL256" s="200"/>
      <c r="BM256" s="220"/>
      <c r="BN256" s="131">
        <f t="shared" si="113"/>
        <v>31589.12</v>
      </c>
      <c r="BO256" s="147"/>
      <c r="BP256" s="147"/>
      <c r="BQ256" s="311" t="s">
        <v>428</v>
      </c>
      <c r="BR256" s="302"/>
      <c r="BS256" s="300"/>
    </row>
    <row r="257" s="55" customFormat="1" ht="38.25" spans="1:71">
      <c r="A257" s="86" t="s">
        <v>403</v>
      </c>
      <c r="B257" s="147" t="s">
        <v>158</v>
      </c>
      <c r="C257" s="88">
        <v>45741</v>
      </c>
      <c r="D257" s="147" t="s">
        <v>430</v>
      </c>
      <c r="E257" s="147" t="s">
        <v>430</v>
      </c>
      <c r="F257" s="147" t="s">
        <v>1443</v>
      </c>
      <c r="G257" s="147" t="s">
        <v>1461</v>
      </c>
      <c r="H257" s="147"/>
      <c r="I257" s="147" t="s">
        <v>576</v>
      </c>
      <c r="J257" s="102" t="s">
        <v>408</v>
      </c>
      <c r="K257" s="196" t="s">
        <v>579</v>
      </c>
      <c r="L257" s="196"/>
      <c r="M257" s="196"/>
      <c r="N257" s="196" t="s">
        <v>1005</v>
      </c>
      <c r="O257" s="147" t="s">
        <v>636</v>
      </c>
      <c r="P257" s="104">
        <v>0</v>
      </c>
      <c r="Q257" s="147" t="s">
        <v>565</v>
      </c>
      <c r="R257" s="147"/>
      <c r="S257" s="147"/>
      <c r="T257" s="147"/>
      <c r="U257" s="147" t="s">
        <v>141</v>
      </c>
      <c r="V257" s="147" t="s">
        <v>721</v>
      </c>
      <c r="W257" s="112" t="s">
        <v>90</v>
      </c>
      <c r="X257" s="147" t="s">
        <v>1462</v>
      </c>
      <c r="Y257" s="147" t="s">
        <v>1463</v>
      </c>
      <c r="Z257" s="111" t="s">
        <v>1464</v>
      </c>
      <c r="AA257" s="147"/>
      <c r="AB257" s="147"/>
      <c r="AC257" s="147"/>
      <c r="AD257" s="147" t="s">
        <v>293</v>
      </c>
      <c r="AE257" s="147" t="s">
        <v>791</v>
      </c>
      <c r="AF257" s="147" t="s">
        <v>1448</v>
      </c>
      <c r="AG257" s="220"/>
      <c r="AH257" s="147" t="s">
        <v>1465</v>
      </c>
      <c r="AI257" s="147" t="s">
        <v>1205</v>
      </c>
      <c r="AJ257" s="147" t="s">
        <v>1021</v>
      </c>
      <c r="AK257" s="147"/>
      <c r="AL257" s="147"/>
      <c r="AM257" s="147"/>
      <c r="AN257" s="147"/>
      <c r="AO257" s="87" t="s">
        <v>462</v>
      </c>
      <c r="AP257" s="147" t="s">
        <v>277</v>
      </c>
      <c r="AQ257" s="147" t="s">
        <v>1451</v>
      </c>
      <c r="AR257" s="147" t="s">
        <v>1452</v>
      </c>
      <c r="AS257" s="147" t="s">
        <v>1466</v>
      </c>
      <c r="AT257" s="200">
        <f>AU257/1.06</f>
        <v>7981.1320754717</v>
      </c>
      <c r="AU257" s="200">
        <f>AW257*汇率!C4</f>
        <v>8460</v>
      </c>
      <c r="AV257" s="220" t="s">
        <v>1467</v>
      </c>
      <c r="AW257" s="200">
        <v>900</v>
      </c>
      <c r="AX257" s="165">
        <v>45743</v>
      </c>
      <c r="AY257" s="165"/>
      <c r="AZ257" s="200">
        <f t="shared" si="114"/>
        <v>7981.1320754717</v>
      </c>
      <c r="BA257" s="200"/>
      <c r="BB257" s="237">
        <f>AU257</f>
        <v>8460</v>
      </c>
      <c r="BC257" s="292" t="s">
        <v>499</v>
      </c>
      <c r="BD257" s="220"/>
      <c r="BE257" s="220"/>
      <c r="BF257" s="220"/>
      <c r="BG257" s="200"/>
      <c r="BH257" s="242">
        <v>2025</v>
      </c>
      <c r="BI257" s="185">
        <v>45743</v>
      </c>
      <c r="BJ257" s="185">
        <v>45744</v>
      </c>
      <c r="BK257" s="242">
        <v>2025</v>
      </c>
      <c r="BL257" s="200"/>
      <c r="BM257" s="220" t="s">
        <v>1468</v>
      </c>
      <c r="BN257" s="131">
        <f t="shared" si="113"/>
        <v>8460</v>
      </c>
      <c r="BO257" s="147"/>
      <c r="BP257" s="147"/>
      <c r="BQ257" s="311"/>
      <c r="BR257" s="302"/>
      <c r="BS257" s="300"/>
    </row>
    <row r="258" s="8" customFormat="1" ht="25.5" spans="1:71">
      <c r="A258" s="86" t="s">
        <v>403</v>
      </c>
      <c r="B258" s="90" t="s">
        <v>404</v>
      </c>
      <c r="C258" s="88">
        <v>45748</v>
      </c>
      <c r="D258" s="90" t="s">
        <v>543</v>
      </c>
      <c r="E258" s="147" t="s">
        <v>544</v>
      </c>
      <c r="F258" s="90" t="s">
        <v>431</v>
      </c>
      <c r="G258" s="90" t="s">
        <v>543</v>
      </c>
      <c r="H258" s="147" t="s">
        <v>544</v>
      </c>
      <c r="I258" s="90" t="s">
        <v>450</v>
      </c>
      <c r="J258" s="102" t="s">
        <v>408</v>
      </c>
      <c r="K258" s="103" t="s">
        <v>409</v>
      </c>
      <c r="L258" s="103"/>
      <c r="M258" s="103"/>
      <c r="N258" s="103"/>
      <c r="O258" s="90" t="s">
        <v>545</v>
      </c>
      <c r="P258" s="104">
        <v>600</v>
      </c>
      <c r="Q258" s="90" t="s">
        <v>546</v>
      </c>
      <c r="R258" s="90" t="s">
        <v>1066</v>
      </c>
      <c r="S258" s="90"/>
      <c r="T258" s="90"/>
      <c r="U258" s="90" t="s">
        <v>415</v>
      </c>
      <c r="V258" s="90" t="s">
        <v>416</v>
      </c>
      <c r="W258" s="90"/>
      <c r="X258" s="86"/>
      <c r="Y258" s="86"/>
      <c r="Z258" s="86"/>
      <c r="AA258" s="86" t="s">
        <v>417</v>
      </c>
      <c r="AB258" s="90" t="s">
        <v>549</v>
      </c>
      <c r="AC258" s="133"/>
      <c r="AD258" s="90" t="s">
        <v>163</v>
      </c>
      <c r="AE258" s="90" t="s">
        <v>164</v>
      </c>
      <c r="AF258" s="90" t="s">
        <v>165</v>
      </c>
      <c r="AG258" s="131" t="s">
        <v>198</v>
      </c>
      <c r="AH258" s="90" t="s">
        <v>1318</v>
      </c>
      <c r="AI258" s="132" t="s">
        <v>145</v>
      </c>
      <c r="AJ258" s="90" t="s">
        <v>420</v>
      </c>
      <c r="AK258" s="133"/>
      <c r="AL258" s="133"/>
      <c r="AM258" s="133"/>
      <c r="AN258" s="133"/>
      <c r="AO258" s="87" t="s">
        <v>421</v>
      </c>
      <c r="AP258" s="90" t="s">
        <v>422</v>
      </c>
      <c r="AQ258" s="90" t="s">
        <v>542</v>
      </c>
      <c r="AR258" s="90" t="s">
        <v>1469</v>
      </c>
      <c r="AS258" s="90" t="s">
        <v>459</v>
      </c>
      <c r="AT258" s="104">
        <f>AU258/1.06</f>
        <v>42452.8301886792</v>
      </c>
      <c r="AU258" s="104">
        <v>45000</v>
      </c>
      <c r="AV258" s="131"/>
      <c r="AW258" s="104"/>
      <c r="AX258" s="165">
        <v>45776</v>
      </c>
      <c r="AY258" s="165"/>
      <c r="AZ258" s="104">
        <f t="shared" si="114"/>
        <v>42452.8301886792</v>
      </c>
      <c r="BA258" s="104"/>
      <c r="BB258" s="237">
        <f>AZ258*1.06</f>
        <v>45000</v>
      </c>
      <c r="BC258" s="212" t="s">
        <v>499</v>
      </c>
      <c r="BD258" s="131"/>
      <c r="BE258" s="131"/>
      <c r="BF258" s="131"/>
      <c r="BG258" s="104"/>
      <c r="BH258" s="184">
        <v>2025</v>
      </c>
      <c r="BI258" s="185">
        <v>45748</v>
      </c>
      <c r="BJ258" s="185">
        <v>45792</v>
      </c>
      <c r="BK258" s="184">
        <v>2025</v>
      </c>
      <c r="BL258" s="104">
        <v>45000</v>
      </c>
      <c r="BM258" s="131" t="s">
        <v>1067</v>
      </c>
      <c r="BN258" s="131">
        <f t="shared" si="113"/>
        <v>0</v>
      </c>
      <c r="BO258" s="90"/>
      <c r="BP258" s="90"/>
      <c r="BQ258" s="311" t="s">
        <v>428</v>
      </c>
      <c r="BR258" s="302"/>
      <c r="BS258" s="308"/>
    </row>
    <row r="259" s="8" customFormat="1" ht="38.25" spans="1:71">
      <c r="A259" s="86" t="s">
        <v>403</v>
      </c>
      <c r="B259" s="90" t="s">
        <v>561</v>
      </c>
      <c r="C259" s="88">
        <v>45750</v>
      </c>
      <c r="D259" s="90" t="s">
        <v>1470</v>
      </c>
      <c r="E259" s="90" t="s">
        <v>1470</v>
      </c>
      <c r="F259" s="90" t="s">
        <v>431</v>
      </c>
      <c r="G259" s="90" t="s">
        <v>1470</v>
      </c>
      <c r="H259" s="90" t="s">
        <v>1470</v>
      </c>
      <c r="I259" s="90" t="s">
        <v>431</v>
      </c>
      <c r="J259" s="102" t="s">
        <v>408</v>
      </c>
      <c r="K259" s="103" t="s">
        <v>409</v>
      </c>
      <c r="L259" s="103"/>
      <c r="M259" s="103"/>
      <c r="N259" s="103" t="s">
        <v>977</v>
      </c>
      <c r="O259" s="90" t="s">
        <v>1471</v>
      </c>
      <c r="P259" s="104">
        <v>0</v>
      </c>
      <c r="Q259" s="90" t="s">
        <v>565</v>
      </c>
      <c r="R259" s="90" t="s">
        <v>1472</v>
      </c>
      <c r="S259" s="90"/>
      <c r="T259" s="111" t="s">
        <v>1473</v>
      </c>
      <c r="U259" s="90" t="s">
        <v>141</v>
      </c>
      <c r="V259" s="90" t="s">
        <v>454</v>
      </c>
      <c r="W259" s="90" t="s">
        <v>82</v>
      </c>
      <c r="X259" s="86" t="s">
        <v>1474</v>
      </c>
      <c r="Y259" s="86" t="s">
        <v>1463</v>
      </c>
      <c r="Z259" s="205" t="s">
        <v>1475</v>
      </c>
      <c r="AA259" s="86"/>
      <c r="AB259" s="133"/>
      <c r="AC259" s="133"/>
      <c r="AD259" s="90" t="s">
        <v>163</v>
      </c>
      <c r="AE259" s="90" t="s">
        <v>1366</v>
      </c>
      <c r="AF259" s="90" t="s">
        <v>176</v>
      </c>
      <c r="AG259" s="131" t="s">
        <v>460</v>
      </c>
      <c r="AH259" s="90" t="s">
        <v>1476</v>
      </c>
      <c r="AI259" s="133" t="s">
        <v>416</v>
      </c>
      <c r="AJ259" s="90" t="s">
        <v>836</v>
      </c>
      <c r="AK259" s="133"/>
      <c r="AL259" s="133"/>
      <c r="AM259" s="133"/>
      <c r="AN259" s="133"/>
      <c r="AO259" s="87" t="s">
        <v>462</v>
      </c>
      <c r="AP259" s="90" t="s">
        <v>1477</v>
      </c>
      <c r="AQ259" s="90" t="s">
        <v>1478</v>
      </c>
      <c r="AR259" s="90" t="s">
        <v>1478</v>
      </c>
      <c r="AS259" s="90" t="s">
        <v>1479</v>
      </c>
      <c r="AT259" s="104">
        <f>AU259/1.0672</f>
        <v>12960</v>
      </c>
      <c r="AU259" s="104">
        <f>AW259*汇率!B4</f>
        <v>13830.912</v>
      </c>
      <c r="AV259" s="131" t="s">
        <v>1225</v>
      </c>
      <c r="AW259" s="104">
        <f>1800*1.0672</f>
        <v>1920.96</v>
      </c>
      <c r="AX259" s="165">
        <v>45756</v>
      </c>
      <c r="AY259" s="165"/>
      <c r="AZ259" s="104">
        <f t="shared" si="114"/>
        <v>12960</v>
      </c>
      <c r="BA259" s="104"/>
      <c r="BB259" s="237">
        <f>AU259</f>
        <v>13830.912</v>
      </c>
      <c r="BC259" s="212" t="s">
        <v>499</v>
      </c>
      <c r="BD259" s="131"/>
      <c r="BE259" s="131"/>
      <c r="BF259" s="131"/>
      <c r="BG259" s="104"/>
      <c r="BH259" s="184">
        <v>2025</v>
      </c>
      <c r="BI259" s="185"/>
      <c r="BJ259" s="185"/>
      <c r="BK259" s="185"/>
      <c r="BL259" s="104"/>
      <c r="BM259" s="131"/>
      <c r="BN259" s="131">
        <f t="shared" si="113"/>
        <v>13830.912</v>
      </c>
      <c r="BO259" s="90"/>
      <c r="BP259" s="90"/>
      <c r="BQ259" s="311" t="s">
        <v>428</v>
      </c>
      <c r="BR259" s="302">
        <v>45754</v>
      </c>
      <c r="BS259" s="308"/>
    </row>
    <row r="260" s="8" customFormat="1" ht="54.75" hidden="1" customHeight="1" spans="1:71">
      <c r="A260" s="249" t="s">
        <v>1001</v>
      </c>
      <c r="B260" s="250" t="s">
        <v>429</v>
      </c>
      <c r="C260" s="251">
        <v>45770</v>
      </c>
      <c r="D260" s="312" t="s">
        <v>1480</v>
      </c>
      <c r="E260" s="277" t="s">
        <v>1481</v>
      </c>
      <c r="F260" s="250" t="s">
        <v>159</v>
      </c>
      <c r="G260" s="277" t="s">
        <v>1482</v>
      </c>
      <c r="H260" s="277" t="s">
        <v>1481</v>
      </c>
      <c r="I260" s="250" t="s">
        <v>159</v>
      </c>
      <c r="J260" s="264" t="s">
        <v>408</v>
      </c>
      <c r="K260" s="264" t="s">
        <v>408</v>
      </c>
      <c r="L260" s="264"/>
      <c r="M260" s="264"/>
      <c r="N260" s="264"/>
      <c r="O260" s="250" t="s">
        <v>1483</v>
      </c>
      <c r="P260" s="270">
        <v>6379.5</v>
      </c>
      <c r="Q260" s="250" t="s">
        <v>637</v>
      </c>
      <c r="R260" s="329"/>
      <c r="S260" s="329"/>
      <c r="T260" s="329"/>
      <c r="U260" s="253" t="s">
        <v>141</v>
      </c>
      <c r="V260" s="250" t="s">
        <v>691</v>
      </c>
      <c r="W260" s="253" t="s">
        <v>90</v>
      </c>
      <c r="X260" s="329" t="s">
        <v>1484</v>
      </c>
      <c r="Y260" s="329" t="s">
        <v>1485</v>
      </c>
      <c r="Z260" s="273" t="s">
        <v>1486</v>
      </c>
      <c r="AA260" s="250"/>
      <c r="AB260" s="250"/>
      <c r="AC260" s="250"/>
      <c r="AD260" s="277" t="s">
        <v>298</v>
      </c>
      <c r="AE260" s="250" t="s">
        <v>186</v>
      </c>
      <c r="AF260" s="250" t="s">
        <v>136</v>
      </c>
      <c r="AG260" s="282"/>
      <c r="AH260" s="336" t="s">
        <v>1487</v>
      </c>
      <c r="AI260" s="250" t="s">
        <v>710</v>
      </c>
      <c r="AJ260" s="250" t="s">
        <v>1488</v>
      </c>
      <c r="AK260" s="253"/>
      <c r="AL260" s="329"/>
      <c r="AM260" s="250"/>
      <c r="AN260" s="329"/>
      <c r="AO260" s="250" t="s">
        <v>421</v>
      </c>
      <c r="AP260" s="277" t="s">
        <v>168</v>
      </c>
      <c r="AQ260" s="277" t="s">
        <v>992</v>
      </c>
      <c r="AR260" s="277" t="s">
        <v>992</v>
      </c>
      <c r="AS260" s="250" t="s">
        <v>1489</v>
      </c>
      <c r="AT260" s="270">
        <f>AU260/1.06</f>
        <v>100679.245283019</v>
      </c>
      <c r="AU260" s="270">
        <v>106720</v>
      </c>
      <c r="AV260" s="282"/>
      <c r="AW260" s="270"/>
      <c r="AX260" s="288"/>
      <c r="AY260" s="288"/>
      <c r="AZ260" s="270"/>
      <c r="BA260" s="270"/>
      <c r="BB260" s="270"/>
      <c r="BC260" s="282"/>
      <c r="BD260" s="282"/>
      <c r="BE260" s="282"/>
      <c r="BF260" s="282"/>
      <c r="BG260" s="270"/>
      <c r="BH260" s="295"/>
      <c r="BI260" s="296"/>
      <c r="BJ260" s="296"/>
      <c r="BK260" s="296"/>
      <c r="BL260" s="270"/>
      <c r="BM260" s="282"/>
      <c r="BN260" s="282">
        <f t="shared" si="113"/>
        <v>0</v>
      </c>
      <c r="BO260" s="253"/>
      <c r="BP260" s="253"/>
      <c r="BQ260" s="277" t="s">
        <v>428</v>
      </c>
      <c r="BR260" s="309">
        <v>45868</v>
      </c>
      <c r="BS260" s="258"/>
    </row>
    <row r="261" s="8" customFormat="1" ht="69.75" hidden="1" customHeight="1" spans="1:71">
      <c r="A261" s="91" t="s">
        <v>1001</v>
      </c>
      <c r="B261" s="87" t="s">
        <v>429</v>
      </c>
      <c r="C261" s="88">
        <v>45779</v>
      </c>
      <c r="D261" s="147" t="s">
        <v>430</v>
      </c>
      <c r="E261" s="147" t="s">
        <v>430</v>
      </c>
      <c r="F261" s="87" t="s">
        <v>1490</v>
      </c>
      <c r="G261" s="224" t="s">
        <v>1491</v>
      </c>
      <c r="H261" s="147" t="s">
        <v>1492</v>
      </c>
      <c r="I261" s="87" t="s">
        <v>159</v>
      </c>
      <c r="J261" s="102" t="s">
        <v>408</v>
      </c>
      <c r="K261" s="102" t="s">
        <v>408</v>
      </c>
      <c r="L261" s="102"/>
      <c r="M261" s="102"/>
      <c r="N261" s="102"/>
      <c r="O261" s="87" t="s">
        <v>1483</v>
      </c>
      <c r="P261" s="322" t="s">
        <v>1493</v>
      </c>
      <c r="Q261" s="87"/>
      <c r="R261" s="111"/>
      <c r="S261" s="111"/>
      <c r="T261" s="111"/>
      <c r="U261" s="90" t="s">
        <v>141</v>
      </c>
      <c r="V261" s="87" t="s">
        <v>691</v>
      </c>
      <c r="W261" s="112" t="s">
        <v>90</v>
      </c>
      <c r="X261" s="111" t="s">
        <v>1494</v>
      </c>
      <c r="Y261" s="111" t="s">
        <v>473</v>
      </c>
      <c r="Z261" s="332" t="s">
        <v>1495</v>
      </c>
      <c r="AA261" s="87"/>
      <c r="AB261" s="87"/>
      <c r="AC261" s="87"/>
      <c r="AD261" s="147" t="s">
        <v>667</v>
      </c>
      <c r="AE261" s="87" t="s">
        <v>186</v>
      </c>
      <c r="AF261" s="87" t="s">
        <v>474</v>
      </c>
      <c r="AG261" s="131"/>
      <c r="AH261" s="87" t="s">
        <v>1496</v>
      </c>
      <c r="AI261" s="87" t="s">
        <v>710</v>
      </c>
      <c r="AJ261" s="87" t="s">
        <v>1497</v>
      </c>
      <c r="AK261" s="90"/>
      <c r="AL261" s="111"/>
      <c r="AM261" s="87"/>
      <c r="AN261" s="111"/>
      <c r="AO261" s="87" t="s">
        <v>421</v>
      </c>
      <c r="AP261" s="147" t="s">
        <v>168</v>
      </c>
      <c r="AQ261" s="147" t="s">
        <v>992</v>
      </c>
      <c r="AR261" s="147"/>
      <c r="AS261" s="344" t="s">
        <v>1498</v>
      </c>
      <c r="AT261" s="104">
        <v>70300</v>
      </c>
      <c r="AU261" s="104">
        <v>81427.36</v>
      </c>
      <c r="AV261" s="131"/>
      <c r="AW261" s="104"/>
      <c r="AX261" s="196"/>
      <c r="AY261" s="196"/>
      <c r="AZ261" s="104"/>
      <c r="BA261" s="104"/>
      <c r="BB261" s="104"/>
      <c r="BC261" s="212" t="s">
        <v>499</v>
      </c>
      <c r="BD261" s="131"/>
      <c r="BE261" s="131"/>
      <c r="BF261" s="131"/>
      <c r="BG261" s="104"/>
      <c r="BH261" s="184"/>
      <c r="BI261" s="185"/>
      <c r="BJ261" s="185"/>
      <c r="BK261" s="185"/>
      <c r="BL261" s="104"/>
      <c r="BM261" s="131"/>
      <c r="BN261" s="131">
        <f t="shared" si="113"/>
        <v>0</v>
      </c>
      <c r="BO261" s="90"/>
      <c r="BP261" s="90"/>
      <c r="BQ261" s="311" t="s">
        <v>428</v>
      </c>
      <c r="BR261" s="302">
        <v>45784</v>
      </c>
      <c r="BS261" s="308"/>
    </row>
    <row r="262" s="8" customFormat="1" ht="140.25" hidden="1" spans="1:71">
      <c r="A262" s="193" t="s">
        <v>1001</v>
      </c>
      <c r="B262" s="195" t="s">
        <v>429</v>
      </c>
      <c r="C262" s="14">
        <v>45790</v>
      </c>
      <c r="D262" s="313" t="s">
        <v>1499</v>
      </c>
      <c r="E262" s="13" t="s">
        <v>1500</v>
      </c>
      <c r="F262" s="13" t="s">
        <v>159</v>
      </c>
      <c r="G262" s="13" t="s">
        <v>1501</v>
      </c>
      <c r="H262" s="13" t="s">
        <v>1502</v>
      </c>
      <c r="I262" s="13" t="s">
        <v>159</v>
      </c>
      <c r="J262" s="21" t="s">
        <v>408</v>
      </c>
      <c r="K262" s="202" t="s">
        <v>408</v>
      </c>
      <c r="L262" s="202"/>
      <c r="M262" s="202"/>
      <c r="N262" s="202"/>
      <c r="O262" s="13" t="s">
        <v>1483</v>
      </c>
      <c r="P262" s="22">
        <v>3783</v>
      </c>
      <c r="Q262" s="195" t="s">
        <v>1503</v>
      </c>
      <c r="R262" s="13"/>
      <c r="S262" s="13"/>
      <c r="T262" s="13"/>
      <c r="U262" s="13" t="s">
        <v>141</v>
      </c>
      <c r="V262" s="321" t="s">
        <v>1504</v>
      </c>
      <c r="W262" s="321" t="s">
        <v>90</v>
      </c>
      <c r="X262" s="13" t="s">
        <v>1505</v>
      </c>
      <c r="Y262" s="13" t="s">
        <v>473</v>
      </c>
      <c r="Z262" s="333" t="s">
        <v>1506</v>
      </c>
      <c r="AA262" s="195"/>
      <c r="AB262" s="195"/>
      <c r="AC262" s="13"/>
      <c r="AD262" s="15" t="s">
        <v>1189</v>
      </c>
      <c r="AE262" s="195" t="s">
        <v>186</v>
      </c>
      <c r="AF262" s="195" t="s">
        <v>474</v>
      </c>
      <c r="AG262" s="26"/>
      <c r="AH262" s="28" t="s">
        <v>1507</v>
      </c>
      <c r="AI262" s="13" t="s">
        <v>710</v>
      </c>
      <c r="AJ262" s="13" t="s">
        <v>1508</v>
      </c>
      <c r="AK262" s="13"/>
      <c r="AL262" s="13"/>
      <c r="AM262" s="13"/>
      <c r="AN262" s="13"/>
      <c r="AO262" s="13" t="s">
        <v>421</v>
      </c>
      <c r="AP262" s="195" t="s">
        <v>237</v>
      </c>
      <c r="AQ262" s="195" t="s">
        <v>517</v>
      </c>
      <c r="AR262" s="195"/>
      <c r="AS262" s="222" t="s">
        <v>1509</v>
      </c>
      <c r="AT262" s="22">
        <f>AU262/1.06</f>
        <v>138736</v>
      </c>
      <c r="AU262" s="22">
        <v>147060.16</v>
      </c>
      <c r="AV262" s="28"/>
      <c r="AW262" s="22"/>
      <c r="AX262" s="20"/>
      <c r="AY262" s="20"/>
      <c r="AZ262" s="22"/>
      <c r="BA262" s="22"/>
      <c r="BB262" s="22"/>
      <c r="BC262" s="28"/>
      <c r="BD262" s="28"/>
      <c r="BE262" s="28"/>
      <c r="BF262" s="28"/>
      <c r="BG262" s="22"/>
      <c r="BH262" s="40"/>
      <c r="BI262" s="219"/>
      <c r="BJ262" s="219"/>
      <c r="BK262" s="40"/>
      <c r="BL262" s="22"/>
      <c r="BM262" s="28"/>
      <c r="BN262" s="28">
        <f t="shared" si="113"/>
        <v>0</v>
      </c>
      <c r="BO262" s="13" t="s">
        <v>1192</v>
      </c>
      <c r="BP262" s="13" t="s">
        <v>1510</v>
      </c>
      <c r="BQ262" s="15" t="s">
        <v>428</v>
      </c>
      <c r="BR262" s="221">
        <v>45818</v>
      </c>
      <c r="BS262" s="26"/>
    </row>
    <row r="263" s="8" customFormat="1" ht="38.25" hidden="1" spans="1:71">
      <c r="A263" s="193" t="s">
        <v>1001</v>
      </c>
      <c r="B263" s="195" t="s">
        <v>519</v>
      </c>
      <c r="C263" s="14">
        <v>45790</v>
      </c>
      <c r="D263" s="13" t="s">
        <v>1511</v>
      </c>
      <c r="E263" s="13" t="s">
        <v>1511</v>
      </c>
      <c r="F263" s="13" t="s">
        <v>1512</v>
      </c>
      <c r="G263" s="13" t="s">
        <v>1511</v>
      </c>
      <c r="H263" s="13" t="s">
        <v>1511</v>
      </c>
      <c r="I263" s="13" t="s">
        <v>1512</v>
      </c>
      <c r="J263" s="21" t="s">
        <v>408</v>
      </c>
      <c r="K263" s="202" t="s">
        <v>408</v>
      </c>
      <c r="L263" s="202"/>
      <c r="M263" s="202"/>
      <c r="N263" s="202"/>
      <c r="O263" s="13" t="s">
        <v>889</v>
      </c>
      <c r="P263" s="22">
        <v>48244.1842</v>
      </c>
      <c r="Q263" s="195" t="s">
        <v>1513</v>
      </c>
      <c r="R263" s="13" t="s">
        <v>1514</v>
      </c>
      <c r="S263" s="13"/>
      <c r="T263" s="13" t="s">
        <v>1515</v>
      </c>
      <c r="U263" s="13" t="s">
        <v>415</v>
      </c>
      <c r="V263" s="195" t="s">
        <v>710</v>
      </c>
      <c r="W263" s="277"/>
      <c r="X263" s="13"/>
      <c r="Y263" s="13"/>
      <c r="Z263" s="13"/>
      <c r="AA263" s="195" t="s">
        <v>1516</v>
      </c>
      <c r="AB263" s="195" t="s">
        <v>1349</v>
      </c>
      <c r="AC263" s="13"/>
      <c r="AD263" s="15" t="s">
        <v>1189</v>
      </c>
      <c r="AE263" s="195" t="s">
        <v>186</v>
      </c>
      <c r="AF263" s="195" t="s">
        <v>224</v>
      </c>
      <c r="AG263" s="26"/>
      <c r="AH263" s="28" t="s">
        <v>1517</v>
      </c>
      <c r="AI263" s="13" t="s">
        <v>1518</v>
      </c>
      <c r="AJ263" s="13"/>
      <c r="AK263" s="13" t="s">
        <v>92</v>
      </c>
      <c r="AL263" s="13" t="s">
        <v>1519</v>
      </c>
      <c r="AM263" s="13" t="s">
        <v>1187</v>
      </c>
      <c r="AN263" s="333" t="s">
        <v>1520</v>
      </c>
      <c r="AO263" s="13"/>
      <c r="AP263" s="195"/>
      <c r="AQ263" s="195"/>
      <c r="AR263" s="195"/>
      <c r="AS263" s="343" t="s">
        <v>1521</v>
      </c>
      <c r="AT263" s="22"/>
      <c r="AU263" s="22">
        <f>AW263*汇率!H4</f>
        <v>229580</v>
      </c>
      <c r="AV263" s="28" t="s">
        <v>1522</v>
      </c>
      <c r="AW263" s="22">
        <f>700000+950000*12+150000*10+950000+150000*10+150000+950000+800000*12+1500000*4+150000*12+8000000+800000+800000</f>
        <v>44150000</v>
      </c>
      <c r="AX263" s="345"/>
      <c r="AY263" s="20"/>
      <c r="AZ263" s="22"/>
      <c r="BA263" s="22"/>
      <c r="BB263" s="22"/>
      <c r="BC263" s="28"/>
      <c r="BD263" s="28"/>
      <c r="BE263" s="28"/>
      <c r="BF263" s="28"/>
      <c r="BG263" s="22"/>
      <c r="BH263" s="40"/>
      <c r="BI263" s="219"/>
      <c r="BJ263" s="219"/>
      <c r="BK263" s="40"/>
      <c r="BL263" s="22"/>
      <c r="BM263" s="28"/>
      <c r="BN263" s="28">
        <f t="shared" si="113"/>
        <v>0</v>
      </c>
      <c r="BO263" s="13" t="s">
        <v>1192</v>
      </c>
      <c r="BP263" s="13" t="s">
        <v>1523</v>
      </c>
      <c r="BQ263" s="15" t="s">
        <v>428</v>
      </c>
      <c r="BR263" s="221">
        <v>45797</v>
      </c>
      <c r="BS263" s="26"/>
    </row>
    <row r="264" s="55" customFormat="1" ht="69.75" hidden="1" customHeight="1" spans="1:71">
      <c r="A264" s="314" t="s">
        <v>1001</v>
      </c>
      <c r="B264" s="277" t="s">
        <v>1524</v>
      </c>
      <c r="C264" s="315">
        <v>45817</v>
      </c>
      <c r="D264" s="312" t="s">
        <v>1525</v>
      </c>
      <c r="E264" s="277" t="s">
        <v>1526</v>
      </c>
      <c r="F264" s="277"/>
      <c r="G264" s="277" t="s">
        <v>1527</v>
      </c>
      <c r="H264" s="277" t="s">
        <v>1528</v>
      </c>
      <c r="I264" s="277" t="s">
        <v>858</v>
      </c>
      <c r="J264" s="288" t="s">
        <v>489</v>
      </c>
      <c r="K264" s="288" t="s">
        <v>489</v>
      </c>
      <c r="L264" s="288"/>
      <c r="M264" s="288"/>
      <c r="N264" s="288" t="s">
        <v>1529</v>
      </c>
      <c r="O264" s="277" t="s">
        <v>636</v>
      </c>
      <c r="P264" s="323">
        <v>5046</v>
      </c>
      <c r="Q264" s="277" t="s">
        <v>637</v>
      </c>
      <c r="R264" s="330"/>
      <c r="S264" s="330"/>
      <c r="T264" s="330"/>
      <c r="U264" s="277" t="s">
        <v>141</v>
      </c>
      <c r="V264" s="277" t="s">
        <v>1530</v>
      </c>
      <c r="W264" s="112" t="s">
        <v>1531</v>
      </c>
      <c r="X264" s="330" t="s">
        <v>1532</v>
      </c>
      <c r="Y264" s="330" t="s">
        <v>1533</v>
      </c>
      <c r="Z264" s="329" t="s">
        <v>1534</v>
      </c>
      <c r="AA264" s="277"/>
      <c r="AB264" s="277"/>
      <c r="AC264" s="277"/>
      <c r="AD264" s="277" t="s">
        <v>1535</v>
      </c>
      <c r="AE264" s="277" t="s">
        <v>1536</v>
      </c>
      <c r="AF264" s="277" t="s">
        <v>1289</v>
      </c>
      <c r="AG264" s="337" t="s">
        <v>808</v>
      </c>
      <c r="AH264" s="277" t="s">
        <v>1537</v>
      </c>
      <c r="AI264" s="277" t="s">
        <v>1205</v>
      </c>
      <c r="AJ264" s="277" t="s">
        <v>1255</v>
      </c>
      <c r="AK264" s="277"/>
      <c r="AL264" s="330"/>
      <c r="AM264" s="277"/>
      <c r="AN264" s="329"/>
      <c r="AO264" s="277" t="s">
        <v>1221</v>
      </c>
      <c r="AP264" s="277" t="s">
        <v>1538</v>
      </c>
      <c r="AQ264" s="277" t="s">
        <v>1539</v>
      </c>
      <c r="AR264" s="277"/>
      <c r="AS264" s="277" t="s">
        <v>1540</v>
      </c>
      <c r="AT264" s="323">
        <f>AU264/1.06</f>
        <v>1057018.20724528</v>
      </c>
      <c r="AU264" s="323">
        <f>AW264*汇率!D4</f>
        <v>1120439.29968</v>
      </c>
      <c r="AV264" s="337" t="s">
        <v>815</v>
      </c>
      <c r="AW264" s="323">
        <f>129400*1.0672</f>
        <v>138095.68</v>
      </c>
      <c r="AX264" s="288"/>
      <c r="AY264" s="288"/>
      <c r="AZ264" s="323"/>
      <c r="BA264" s="323"/>
      <c r="BB264" s="323"/>
      <c r="BC264" s="337"/>
      <c r="BD264" s="337"/>
      <c r="BE264" s="337"/>
      <c r="BF264" s="337"/>
      <c r="BG264" s="323"/>
      <c r="BH264" s="347"/>
      <c r="BI264" s="348"/>
      <c r="BJ264" s="348"/>
      <c r="BK264" s="347"/>
      <c r="BL264" s="323"/>
      <c r="BM264" s="337"/>
      <c r="BN264" s="282">
        <f t="shared" si="113"/>
        <v>0</v>
      </c>
      <c r="BO264" s="277"/>
      <c r="BP264" s="277"/>
      <c r="BQ264" s="277" t="s">
        <v>428</v>
      </c>
      <c r="BR264" s="353">
        <v>45824</v>
      </c>
      <c r="BS264" s="354"/>
    </row>
    <row r="265" s="55" customFormat="1" ht="69.75" hidden="1" customHeight="1" spans="1:71">
      <c r="A265" s="316" t="s">
        <v>1001</v>
      </c>
      <c r="B265" s="15" t="s">
        <v>1524</v>
      </c>
      <c r="C265" s="317">
        <v>45819</v>
      </c>
      <c r="D265" s="15" t="s">
        <v>1541</v>
      </c>
      <c r="E265" s="15" t="s">
        <v>1541</v>
      </c>
      <c r="F265" s="15" t="s">
        <v>1210</v>
      </c>
      <c r="G265" s="15" t="s">
        <v>1542</v>
      </c>
      <c r="H265" s="15" t="s">
        <v>1543</v>
      </c>
      <c r="I265" s="15" t="s">
        <v>858</v>
      </c>
      <c r="J265" s="20" t="s">
        <v>489</v>
      </c>
      <c r="K265" s="20" t="s">
        <v>489</v>
      </c>
      <c r="L265" s="20"/>
      <c r="M265" s="20"/>
      <c r="N265" s="324" t="s">
        <v>1544</v>
      </c>
      <c r="O265" s="15" t="s">
        <v>910</v>
      </c>
      <c r="P265" s="226">
        <v>0</v>
      </c>
      <c r="Q265" s="15" t="s">
        <v>565</v>
      </c>
      <c r="R265" s="331"/>
      <c r="S265" s="331"/>
      <c r="T265" s="331"/>
      <c r="U265" s="15" t="s">
        <v>141</v>
      </c>
      <c r="V265" s="15" t="s">
        <v>743</v>
      </c>
      <c r="W265" s="225" t="s">
        <v>88</v>
      </c>
      <c r="X265" s="331" t="s">
        <v>1545</v>
      </c>
      <c r="Y265" s="331" t="s">
        <v>1546</v>
      </c>
      <c r="Z265" s="208" t="s">
        <v>1547</v>
      </c>
      <c r="AA265" s="15"/>
      <c r="AB265" s="15"/>
      <c r="AC265" s="15"/>
      <c r="AD265" s="15" t="s">
        <v>1189</v>
      </c>
      <c r="AE265" s="15" t="s">
        <v>1536</v>
      </c>
      <c r="AF265" s="15" t="s">
        <v>1548</v>
      </c>
      <c r="AG265" s="338" t="s">
        <v>1549</v>
      </c>
      <c r="AH265" s="15" t="s">
        <v>1550</v>
      </c>
      <c r="AI265" s="15" t="s">
        <v>1205</v>
      </c>
      <c r="AJ265" s="15" t="s">
        <v>1021</v>
      </c>
      <c r="AK265" s="15"/>
      <c r="AL265" s="331"/>
      <c r="AM265" s="15"/>
      <c r="AN265" s="208"/>
      <c r="AO265" s="15" t="s">
        <v>1551</v>
      </c>
      <c r="AP265" s="15" t="s">
        <v>1552</v>
      </c>
      <c r="AQ265" s="15" t="s">
        <v>1553</v>
      </c>
      <c r="AR265" s="15" t="s">
        <v>1554</v>
      </c>
      <c r="AS265" s="338" t="s">
        <v>1555</v>
      </c>
      <c r="AT265" s="226">
        <f>AU265/1.06</f>
        <v>1133079.11037736</v>
      </c>
      <c r="AU265" s="226">
        <v>1201063.857</v>
      </c>
      <c r="AV265" s="338" t="s">
        <v>1225</v>
      </c>
      <c r="AW265" s="226">
        <f>55790*3</f>
        <v>167370</v>
      </c>
      <c r="AX265" s="20"/>
      <c r="AY265" s="20"/>
      <c r="AZ265" s="226"/>
      <c r="BA265" s="226"/>
      <c r="BB265" s="226"/>
      <c r="BC265" s="338"/>
      <c r="BD265" s="338"/>
      <c r="BE265" s="338"/>
      <c r="BF265" s="338"/>
      <c r="BG265" s="226"/>
      <c r="BH265" s="349"/>
      <c r="BI265" s="350"/>
      <c r="BJ265" s="350"/>
      <c r="BK265" s="349"/>
      <c r="BL265" s="226"/>
      <c r="BM265" s="338"/>
      <c r="BN265" s="28">
        <f t="shared" si="113"/>
        <v>0</v>
      </c>
      <c r="BO265" s="15"/>
      <c r="BP265" s="15"/>
      <c r="BQ265" s="15" t="s">
        <v>428</v>
      </c>
      <c r="BR265" s="355">
        <v>45860</v>
      </c>
      <c r="BS265" s="356"/>
    </row>
    <row r="266" s="55" customFormat="1" ht="69.75" hidden="1" customHeight="1" spans="1:71">
      <c r="A266" s="316" t="s">
        <v>1001</v>
      </c>
      <c r="B266" s="15" t="s">
        <v>1524</v>
      </c>
      <c r="C266" s="317">
        <v>45825</v>
      </c>
      <c r="D266" s="15" t="s">
        <v>88</v>
      </c>
      <c r="E266" s="15" t="s">
        <v>88</v>
      </c>
      <c r="F266" s="15" t="s">
        <v>1210</v>
      </c>
      <c r="G266" s="318" t="s">
        <v>1556</v>
      </c>
      <c r="H266" s="15" t="s">
        <v>1557</v>
      </c>
      <c r="I266" s="15" t="s">
        <v>1558</v>
      </c>
      <c r="J266" s="20"/>
      <c r="K266" s="20" t="s">
        <v>1214</v>
      </c>
      <c r="L266" s="20" t="s">
        <v>1559</v>
      </c>
      <c r="M266" s="20">
        <v>688235</v>
      </c>
      <c r="N266" s="20" t="s">
        <v>1560</v>
      </c>
      <c r="O266" s="15" t="s">
        <v>1231</v>
      </c>
      <c r="P266" s="226">
        <v>2721000</v>
      </c>
      <c r="Q266" s="15" t="s">
        <v>1561</v>
      </c>
      <c r="R266" s="331"/>
      <c r="S266" s="331"/>
      <c r="T266" s="331"/>
      <c r="U266" s="15" t="s">
        <v>141</v>
      </c>
      <c r="V266" s="15" t="s">
        <v>743</v>
      </c>
      <c r="W266" s="321" t="s">
        <v>88</v>
      </c>
      <c r="X266" s="331" t="s">
        <v>1186</v>
      </c>
      <c r="Y266" s="331" t="s">
        <v>1187</v>
      </c>
      <c r="Z266" s="208" t="s">
        <v>1562</v>
      </c>
      <c r="AA266" s="15"/>
      <c r="AB266" s="15"/>
      <c r="AC266" s="15"/>
      <c r="AD266" s="15" t="s">
        <v>1189</v>
      </c>
      <c r="AE266" s="15" t="s">
        <v>1536</v>
      </c>
      <c r="AF266" s="15" t="s">
        <v>1563</v>
      </c>
      <c r="AG266" s="338" t="s">
        <v>1564</v>
      </c>
      <c r="AH266" s="15" t="s">
        <v>1565</v>
      </c>
      <c r="AI266" s="15" t="s">
        <v>1205</v>
      </c>
      <c r="AJ266" s="15" t="s">
        <v>1021</v>
      </c>
      <c r="AK266" s="15"/>
      <c r="AL266" s="331"/>
      <c r="AM266" s="15"/>
      <c r="AN266" s="208"/>
      <c r="AO266" s="15" t="s">
        <v>1221</v>
      </c>
      <c r="AP266" s="15" t="s">
        <v>1566</v>
      </c>
      <c r="AQ266" s="15" t="s">
        <v>1294</v>
      </c>
      <c r="AR266" s="15" t="s">
        <v>1294</v>
      </c>
      <c r="AS266" s="338" t="s">
        <v>1567</v>
      </c>
      <c r="AT266" s="226">
        <f>AU266/1.06</f>
        <v>382075.471698113</v>
      </c>
      <c r="AU266" s="226">
        <f>AW266*汇率!B4</f>
        <v>405000</v>
      </c>
      <c r="AV266" s="338" t="s">
        <v>1225</v>
      </c>
      <c r="AW266" s="226">
        <f>150*375</f>
        <v>56250</v>
      </c>
      <c r="AX266" s="20"/>
      <c r="AY266" s="20"/>
      <c r="AZ266" s="226"/>
      <c r="BA266" s="226"/>
      <c r="BB266" s="226"/>
      <c r="BC266" s="338"/>
      <c r="BD266" s="338"/>
      <c r="BE266" s="338"/>
      <c r="BF266" s="338"/>
      <c r="BG266" s="226"/>
      <c r="BH266" s="349"/>
      <c r="BI266" s="350"/>
      <c r="BJ266" s="350"/>
      <c r="BK266" s="349"/>
      <c r="BL266" s="226"/>
      <c r="BM266" s="338"/>
      <c r="BN266" s="28">
        <f t="shared" si="113"/>
        <v>0</v>
      </c>
      <c r="BO266" s="15" t="s">
        <v>838</v>
      </c>
      <c r="BP266" s="15" t="s">
        <v>1568</v>
      </c>
      <c r="BQ266" s="15"/>
      <c r="BR266" s="355"/>
      <c r="BS266" s="356"/>
    </row>
    <row r="267" s="55" customFormat="1" ht="69.75" hidden="1" customHeight="1" spans="1:71">
      <c r="A267" s="314" t="s">
        <v>1001</v>
      </c>
      <c r="B267" s="277" t="s">
        <v>1524</v>
      </c>
      <c r="C267" s="315">
        <v>45827</v>
      </c>
      <c r="D267" s="277" t="s">
        <v>430</v>
      </c>
      <c r="E267" s="277" t="s">
        <v>430</v>
      </c>
      <c r="F267" s="277" t="s">
        <v>1210</v>
      </c>
      <c r="G267" s="312" t="s">
        <v>1569</v>
      </c>
      <c r="H267" s="277" t="s">
        <v>1570</v>
      </c>
      <c r="I267" s="277" t="s">
        <v>1571</v>
      </c>
      <c r="J267" s="288" t="s">
        <v>489</v>
      </c>
      <c r="K267" s="288" t="s">
        <v>489</v>
      </c>
      <c r="L267" s="288"/>
      <c r="M267" s="288"/>
      <c r="N267" s="288" t="s">
        <v>1572</v>
      </c>
      <c r="O267" s="277" t="s">
        <v>636</v>
      </c>
      <c r="P267" s="323">
        <v>7213.6</v>
      </c>
      <c r="Q267" s="277" t="s">
        <v>637</v>
      </c>
      <c r="R267" s="330"/>
      <c r="S267" s="330"/>
      <c r="T267" s="330"/>
      <c r="U267" s="277" t="s">
        <v>141</v>
      </c>
      <c r="V267" s="277" t="s">
        <v>1573</v>
      </c>
      <c r="W267" s="277" t="s">
        <v>90</v>
      </c>
      <c r="X267" s="330" t="s">
        <v>1574</v>
      </c>
      <c r="Y267" s="330" t="s">
        <v>1575</v>
      </c>
      <c r="Z267" s="329" t="s">
        <v>1576</v>
      </c>
      <c r="AA267" s="277"/>
      <c r="AB267" s="277"/>
      <c r="AC267" s="277"/>
      <c r="AD267" s="277" t="s">
        <v>1577</v>
      </c>
      <c r="AE267" s="277" t="s">
        <v>1536</v>
      </c>
      <c r="AF267" s="277" t="s">
        <v>1289</v>
      </c>
      <c r="AG267" s="337" t="s">
        <v>808</v>
      </c>
      <c r="AH267" s="277" t="s">
        <v>1578</v>
      </c>
      <c r="AI267" s="277" t="s">
        <v>1205</v>
      </c>
      <c r="AJ267" s="277" t="s">
        <v>1579</v>
      </c>
      <c r="AK267" s="277"/>
      <c r="AL267" s="330"/>
      <c r="AM267" s="277"/>
      <c r="AN267" s="329"/>
      <c r="AO267" s="277" t="s">
        <v>1221</v>
      </c>
      <c r="AP267" s="277" t="s">
        <v>1538</v>
      </c>
      <c r="AQ267" s="277" t="s">
        <v>1539</v>
      </c>
      <c r="AR267" s="277"/>
      <c r="AS267" s="277" t="s">
        <v>1580</v>
      </c>
      <c r="AT267" s="323">
        <v>170000</v>
      </c>
      <c r="AU267" s="323">
        <f>AT267*1.0672</f>
        <v>181424</v>
      </c>
      <c r="AV267" s="337"/>
      <c r="AW267" s="323"/>
      <c r="AX267" s="288"/>
      <c r="AY267" s="288"/>
      <c r="AZ267" s="323"/>
      <c r="BA267" s="323"/>
      <c r="BB267" s="323"/>
      <c r="BC267" s="337"/>
      <c r="BD267" s="337"/>
      <c r="BE267" s="337"/>
      <c r="BF267" s="337"/>
      <c r="BG267" s="323"/>
      <c r="BH267" s="347"/>
      <c r="BI267" s="348"/>
      <c r="BJ267" s="348"/>
      <c r="BK267" s="347"/>
      <c r="BL267" s="323"/>
      <c r="BM267" s="337"/>
      <c r="BN267" s="282">
        <f t="shared" si="113"/>
        <v>0</v>
      </c>
      <c r="BO267" s="277"/>
      <c r="BP267" s="277"/>
      <c r="BQ267" s="277" t="s">
        <v>428</v>
      </c>
      <c r="BR267" s="353">
        <v>45828</v>
      </c>
      <c r="BS267" s="354"/>
    </row>
    <row r="268" s="55" customFormat="1" ht="26.25" customHeight="1" spans="1:71">
      <c r="A268" s="91" t="s">
        <v>1001</v>
      </c>
      <c r="B268" s="112" t="s">
        <v>1524</v>
      </c>
      <c r="C268" s="245">
        <v>45838</v>
      </c>
      <c r="D268" s="112" t="s">
        <v>430</v>
      </c>
      <c r="E268" s="112" t="s">
        <v>430</v>
      </c>
      <c r="F268" s="112" t="s">
        <v>1210</v>
      </c>
      <c r="G268" s="112" t="s">
        <v>1581</v>
      </c>
      <c r="H268" s="112" t="s">
        <v>1581</v>
      </c>
      <c r="I268" s="112" t="s">
        <v>1210</v>
      </c>
      <c r="J268" s="196" t="s">
        <v>499</v>
      </c>
      <c r="K268" s="196" t="s">
        <v>499</v>
      </c>
      <c r="L268" s="196"/>
      <c r="M268" s="196"/>
      <c r="N268" s="196" t="s">
        <v>1327</v>
      </c>
      <c r="O268" s="112" t="s">
        <v>1582</v>
      </c>
      <c r="P268" s="197">
        <v>0</v>
      </c>
      <c r="Q268" s="112" t="s">
        <v>623</v>
      </c>
      <c r="R268" s="112"/>
      <c r="S268" s="112"/>
      <c r="T268" s="112"/>
      <c r="U268" s="112" t="s">
        <v>141</v>
      </c>
      <c r="V268" s="112" t="s">
        <v>1504</v>
      </c>
      <c r="W268" s="112" t="s">
        <v>90</v>
      </c>
      <c r="X268" s="112" t="s">
        <v>1583</v>
      </c>
      <c r="Y268" s="112" t="s">
        <v>1584</v>
      </c>
      <c r="Z268" s="334" t="s">
        <v>1585</v>
      </c>
      <c r="AA268" s="112"/>
      <c r="AB268" s="112"/>
      <c r="AC268" s="112"/>
      <c r="AD268" s="147" t="s">
        <v>1586</v>
      </c>
      <c r="AE268" s="147" t="s">
        <v>121</v>
      </c>
      <c r="AF268" s="112" t="s">
        <v>135</v>
      </c>
      <c r="AG268" s="112" t="s">
        <v>1549</v>
      </c>
      <c r="AH268" s="225" t="s">
        <v>1587</v>
      </c>
      <c r="AI268" s="209" t="s">
        <v>1205</v>
      </c>
      <c r="AJ268" s="112" t="s">
        <v>1021</v>
      </c>
      <c r="AK268" s="112"/>
      <c r="AL268" s="112"/>
      <c r="AM268" s="112"/>
      <c r="AN268" s="112"/>
      <c r="AO268" s="147" t="s">
        <v>1551</v>
      </c>
      <c r="AP268" s="147" t="s">
        <v>1552</v>
      </c>
      <c r="AQ268" s="112" t="s">
        <v>1553</v>
      </c>
      <c r="AR268" s="112" t="s">
        <v>1588</v>
      </c>
      <c r="AS268" s="112" t="s">
        <v>1589</v>
      </c>
      <c r="AT268" s="197">
        <f>AU268/1.06</f>
        <v>11528.3018867925</v>
      </c>
      <c r="AU268" s="197">
        <f>AW268*汇率!C4</f>
        <v>12220</v>
      </c>
      <c r="AV268" s="197" t="s">
        <v>1467</v>
      </c>
      <c r="AW268" s="166">
        <v>1300</v>
      </c>
      <c r="AX268" s="213">
        <v>45840</v>
      </c>
      <c r="AY268" s="213" t="s">
        <v>1590</v>
      </c>
      <c r="AZ268" s="197">
        <f>AT268</f>
        <v>11528.3018867925</v>
      </c>
      <c r="BA268" s="197">
        <v>0</v>
      </c>
      <c r="BB268" s="239">
        <f>AU268</f>
        <v>12220</v>
      </c>
      <c r="BC268" s="166" t="s">
        <v>489</v>
      </c>
      <c r="BD268" s="166"/>
      <c r="BE268" s="166"/>
      <c r="BF268" s="112"/>
      <c r="BG268" s="197"/>
      <c r="BH268" s="196">
        <v>2025</v>
      </c>
      <c r="BI268" s="293">
        <v>45840</v>
      </c>
      <c r="BJ268" s="293"/>
      <c r="BK268" s="196"/>
      <c r="BL268" s="197"/>
      <c r="BM268" s="112"/>
      <c r="BN268" s="238">
        <f t="shared" si="113"/>
        <v>12220</v>
      </c>
      <c r="BO268" s="112"/>
      <c r="BP268" s="112"/>
      <c r="BQ268" s="300"/>
      <c r="BR268" s="301"/>
      <c r="BS268" s="300"/>
    </row>
    <row r="269" s="55" customFormat="1" ht="38.25" hidden="1" spans="1:71">
      <c r="A269" s="319" t="s">
        <v>1001</v>
      </c>
      <c r="B269" s="278" t="s">
        <v>1591</v>
      </c>
      <c r="C269" s="256">
        <v>45838</v>
      </c>
      <c r="D269" s="320" t="s">
        <v>1592</v>
      </c>
      <c r="E269" s="278" t="s">
        <v>1593</v>
      </c>
      <c r="F269" s="278" t="s">
        <v>1558</v>
      </c>
      <c r="G269" s="320" t="s">
        <v>1594</v>
      </c>
      <c r="H269" s="278" t="s">
        <v>1595</v>
      </c>
      <c r="I269" s="278" t="s">
        <v>1210</v>
      </c>
      <c r="J269" s="289" t="s">
        <v>499</v>
      </c>
      <c r="K269" s="289" t="s">
        <v>499</v>
      </c>
      <c r="L269" s="289"/>
      <c r="M269" s="289"/>
      <c r="N269" s="325" t="s">
        <v>1596</v>
      </c>
      <c r="O269" s="278" t="s">
        <v>1217</v>
      </c>
      <c r="P269" s="326">
        <v>0</v>
      </c>
      <c r="Q269" s="278" t="s">
        <v>565</v>
      </c>
      <c r="R269" s="278"/>
      <c r="S269" s="278"/>
      <c r="T269" s="278"/>
      <c r="U269" s="278" t="s">
        <v>143</v>
      </c>
      <c r="V269" s="278" t="s">
        <v>1205</v>
      </c>
      <c r="W269" s="225"/>
      <c r="X269" s="278"/>
      <c r="Y269" s="278"/>
      <c r="Z269" s="278"/>
      <c r="AA269" s="278" t="s">
        <v>1597</v>
      </c>
      <c r="AB269" s="278" t="s">
        <v>1598</v>
      </c>
      <c r="AC269" s="278"/>
      <c r="AD269" s="278" t="s">
        <v>1599</v>
      </c>
      <c r="AE269" s="278" t="s">
        <v>1536</v>
      </c>
      <c r="AF269" s="278" t="s">
        <v>132</v>
      </c>
      <c r="AG269" s="339" t="s">
        <v>808</v>
      </c>
      <c r="AH269" s="340" t="s">
        <v>1600</v>
      </c>
      <c r="AI269" s="278" t="s">
        <v>743</v>
      </c>
      <c r="AJ269" s="278" t="s">
        <v>1601</v>
      </c>
      <c r="AK269" s="278" t="s">
        <v>88</v>
      </c>
      <c r="AL269" s="278" t="s">
        <v>1073</v>
      </c>
      <c r="AM269" s="278" t="s">
        <v>473</v>
      </c>
      <c r="AN269" s="341" t="s">
        <v>1602</v>
      </c>
      <c r="AO269" s="278" t="s">
        <v>1603</v>
      </c>
      <c r="AP269" s="278" t="s">
        <v>1604</v>
      </c>
      <c r="AQ269" s="278" t="s">
        <v>1605</v>
      </c>
      <c r="AR269" s="278" t="s">
        <v>1606</v>
      </c>
      <c r="AS269" s="278" t="s">
        <v>1607</v>
      </c>
      <c r="AT269" s="326"/>
      <c r="AU269" s="326"/>
      <c r="AV269" s="340"/>
      <c r="AW269" s="326"/>
      <c r="AX269" s="289"/>
      <c r="AY269" s="289"/>
      <c r="AZ269" s="326"/>
      <c r="BA269" s="326"/>
      <c r="BB269" s="326"/>
      <c r="BC269" s="340"/>
      <c r="BD269" s="340"/>
      <c r="BE269" s="340"/>
      <c r="BF269" s="340"/>
      <c r="BG269" s="326"/>
      <c r="BH269" s="351"/>
      <c r="BI269" s="352"/>
      <c r="BJ269" s="352"/>
      <c r="BK269" s="351"/>
      <c r="BL269" s="326"/>
      <c r="BM269" s="340"/>
      <c r="BN269" s="283"/>
      <c r="BO269" s="278" t="s">
        <v>1608</v>
      </c>
      <c r="BP269" s="320" t="s">
        <v>1609</v>
      </c>
      <c r="BQ269" s="278" t="s">
        <v>428</v>
      </c>
      <c r="BR269" s="310">
        <v>45839</v>
      </c>
      <c r="BS269" s="339"/>
    </row>
    <row r="270" s="55" customFormat="1" ht="25.5" hidden="1" spans="1:71">
      <c r="A270" s="225" t="s">
        <v>1001</v>
      </c>
      <c r="B270" s="112" t="s">
        <v>728</v>
      </c>
      <c r="C270" s="245">
        <f>AX270</f>
        <v>44927</v>
      </c>
      <c r="D270" s="112" t="s">
        <v>1531</v>
      </c>
      <c r="E270" s="112" t="s">
        <v>1531</v>
      </c>
      <c r="F270" s="112" t="s">
        <v>1210</v>
      </c>
      <c r="G270" s="112" t="s">
        <v>1610</v>
      </c>
      <c r="H270" s="112" t="s">
        <v>1611</v>
      </c>
      <c r="I270" s="112" t="s">
        <v>1210</v>
      </c>
      <c r="J270" s="196" t="s">
        <v>579</v>
      </c>
      <c r="K270" s="196" t="s">
        <v>579</v>
      </c>
      <c r="L270" s="196"/>
      <c r="M270" s="196"/>
      <c r="N270" s="259" t="s">
        <v>1327</v>
      </c>
      <c r="O270" s="112" t="s">
        <v>1260</v>
      </c>
      <c r="P270" s="197">
        <v>0</v>
      </c>
      <c r="Q270" s="112" t="s">
        <v>623</v>
      </c>
      <c r="R270" s="112"/>
      <c r="S270" s="112"/>
      <c r="T270" s="112"/>
      <c r="U270" s="112" t="s">
        <v>141</v>
      </c>
      <c r="V270" s="189" t="s">
        <v>1612</v>
      </c>
      <c r="W270" s="321" t="s">
        <v>1613</v>
      </c>
      <c r="X270" s="225" t="s">
        <v>1614</v>
      </c>
      <c r="Y270" s="112"/>
      <c r="Z270" s="112"/>
      <c r="AA270" s="112"/>
      <c r="AB270" s="112"/>
      <c r="AC270" s="112"/>
      <c r="AD270" s="147" t="s">
        <v>293</v>
      </c>
      <c r="AE270" s="147" t="s">
        <v>583</v>
      </c>
      <c r="AF270" s="112" t="s">
        <v>1615</v>
      </c>
      <c r="AG270" s="112" t="s">
        <v>1564</v>
      </c>
      <c r="AH270" s="225" t="s">
        <v>1616</v>
      </c>
      <c r="AI270" s="209" t="s">
        <v>1205</v>
      </c>
      <c r="AJ270" s="189" t="s">
        <v>1617</v>
      </c>
      <c r="AK270" s="112"/>
      <c r="AL270" s="112"/>
      <c r="AM270" s="112"/>
      <c r="AN270" s="112"/>
      <c r="AO270" s="147" t="s">
        <v>167</v>
      </c>
      <c r="AP270" s="147" t="s">
        <v>237</v>
      </c>
      <c r="AQ270" s="112" t="s">
        <v>517</v>
      </c>
      <c r="AR270" s="112" t="s">
        <v>517</v>
      </c>
      <c r="AS270" s="112"/>
      <c r="AT270" s="197">
        <f>AU270/1.06</f>
        <v>99245.2830188679</v>
      </c>
      <c r="AU270" s="197">
        <v>105200</v>
      </c>
      <c r="AV270" s="166"/>
      <c r="AW270" s="197"/>
      <c r="AX270" s="213">
        <v>44927</v>
      </c>
      <c r="AY270" s="346" t="s">
        <v>1618</v>
      </c>
      <c r="AZ270" s="197">
        <f t="shared" ref="AZ270:AZ271" si="115">BB270/1.06</f>
        <v>99245.2830188679</v>
      </c>
      <c r="BA270" s="197"/>
      <c r="BB270" s="197">
        <f>AU270</f>
        <v>105200</v>
      </c>
      <c r="BC270" s="166" t="s">
        <v>579</v>
      </c>
      <c r="BD270" s="166"/>
      <c r="BE270" s="166"/>
      <c r="BF270" s="112"/>
      <c r="BG270" s="197"/>
      <c r="BH270" s="196">
        <v>2023</v>
      </c>
      <c r="BI270" s="293"/>
      <c r="BJ270" s="293"/>
      <c r="BK270" s="196">
        <v>2023</v>
      </c>
      <c r="BL270" s="197">
        <v>105200</v>
      </c>
      <c r="BM270" s="112"/>
      <c r="BN270" s="220">
        <f t="shared" ref="BN270:BN271" si="116">BB270-BL270</f>
        <v>0</v>
      </c>
      <c r="BO270" s="112"/>
      <c r="BP270" s="112"/>
      <c r="BQ270" s="300"/>
      <c r="BR270" s="301"/>
      <c r="BS270" s="300"/>
    </row>
    <row r="271" s="55" customFormat="1" ht="25.5" hidden="1" spans="1:71">
      <c r="A271" s="225" t="s">
        <v>1001</v>
      </c>
      <c r="B271" s="112" t="s">
        <v>1132</v>
      </c>
      <c r="C271" s="88">
        <f>AX271</f>
        <v>45292</v>
      </c>
      <c r="D271" s="112" t="s">
        <v>430</v>
      </c>
      <c r="E271" s="112" t="s">
        <v>430</v>
      </c>
      <c r="F271" s="112" t="s">
        <v>1210</v>
      </c>
      <c r="G271" s="112" t="s">
        <v>1619</v>
      </c>
      <c r="H271" s="112" t="s">
        <v>1619</v>
      </c>
      <c r="I271" s="112" t="s">
        <v>858</v>
      </c>
      <c r="J271" s="196" t="s">
        <v>499</v>
      </c>
      <c r="K271" s="259" t="s">
        <v>499</v>
      </c>
      <c r="L271" s="196"/>
      <c r="M271" s="196"/>
      <c r="N271" s="259" t="s">
        <v>1327</v>
      </c>
      <c r="O271" s="112" t="s">
        <v>910</v>
      </c>
      <c r="P271" s="197">
        <v>0</v>
      </c>
      <c r="Q271" s="112" t="s">
        <v>623</v>
      </c>
      <c r="R271" s="112"/>
      <c r="S271" s="112"/>
      <c r="T271" s="112"/>
      <c r="U271" s="112" t="s">
        <v>141</v>
      </c>
      <c r="V271" s="225" t="s">
        <v>1504</v>
      </c>
      <c r="W271" s="225" t="s">
        <v>90</v>
      </c>
      <c r="X271" s="112"/>
      <c r="Y271" s="112"/>
      <c r="Z271" s="112"/>
      <c r="AA271" s="112"/>
      <c r="AB271" s="112"/>
      <c r="AC271" s="112"/>
      <c r="AD271" s="147" t="s">
        <v>667</v>
      </c>
      <c r="AE271" s="147" t="s">
        <v>121</v>
      </c>
      <c r="AF271" s="112" t="s">
        <v>136</v>
      </c>
      <c r="AG271" s="112" t="s">
        <v>735</v>
      </c>
      <c r="AH271" s="225" t="s">
        <v>1620</v>
      </c>
      <c r="AI271" s="211" t="s">
        <v>145</v>
      </c>
      <c r="AJ271" s="225" t="s">
        <v>1621</v>
      </c>
      <c r="AK271" s="112"/>
      <c r="AL271" s="112"/>
      <c r="AM271" s="112"/>
      <c r="AN271" s="112"/>
      <c r="AO271" s="147" t="s">
        <v>167</v>
      </c>
      <c r="AP271" s="147" t="s">
        <v>237</v>
      </c>
      <c r="AQ271" s="112" t="s">
        <v>1294</v>
      </c>
      <c r="AR271" s="112" t="s">
        <v>517</v>
      </c>
      <c r="AS271" s="112"/>
      <c r="AT271" s="104">
        <f t="shared" ref="AT271" si="117">AU271/1.06</f>
        <v>36000</v>
      </c>
      <c r="AU271" s="197">
        <v>38160</v>
      </c>
      <c r="AV271" s="166"/>
      <c r="AW271" s="197"/>
      <c r="AX271" s="213">
        <v>45292</v>
      </c>
      <c r="AY271" s="346" t="s">
        <v>1618</v>
      </c>
      <c r="AZ271" s="104">
        <f t="shared" si="115"/>
        <v>36000</v>
      </c>
      <c r="BA271" s="197"/>
      <c r="BB271" s="104">
        <f t="shared" ref="BB271" si="118">AU271</f>
        <v>38160</v>
      </c>
      <c r="BC271" s="166" t="s">
        <v>579</v>
      </c>
      <c r="BD271" s="166"/>
      <c r="BE271" s="166"/>
      <c r="BF271" s="112"/>
      <c r="BG271" s="197"/>
      <c r="BH271" s="196">
        <v>2024</v>
      </c>
      <c r="BI271" s="185"/>
      <c r="BJ271" s="185"/>
      <c r="BK271" s="196">
        <v>2024</v>
      </c>
      <c r="BL271" s="197">
        <f t="shared" ref="BL271" si="119">AU271</f>
        <v>38160</v>
      </c>
      <c r="BM271" s="112"/>
      <c r="BN271" s="220">
        <f t="shared" si="116"/>
        <v>0</v>
      </c>
      <c r="BO271" s="112"/>
      <c r="BP271" s="112"/>
      <c r="BQ271" s="300"/>
      <c r="BR271" s="302"/>
      <c r="BS271" s="300"/>
    </row>
    <row r="272" s="8" customFormat="1" ht="25.5" hidden="1" spans="1:71">
      <c r="A272" s="254" t="s">
        <v>403</v>
      </c>
      <c r="B272" s="257" t="s">
        <v>706</v>
      </c>
      <c r="C272" s="256">
        <v>45366</v>
      </c>
      <c r="D272" s="257" t="s">
        <v>407</v>
      </c>
      <c r="E272" s="257"/>
      <c r="F272" s="257" t="s">
        <v>450</v>
      </c>
      <c r="G272" s="257" t="s">
        <v>407</v>
      </c>
      <c r="H272" s="278" t="s">
        <v>406</v>
      </c>
      <c r="I272" s="257" t="s">
        <v>450</v>
      </c>
      <c r="J272" s="289"/>
      <c r="K272" s="266" t="s">
        <v>409</v>
      </c>
      <c r="L272" s="266"/>
      <c r="M272" s="266"/>
      <c r="N272" s="266"/>
      <c r="O272" s="257" t="s">
        <v>410</v>
      </c>
      <c r="P272" s="268">
        <v>1670</v>
      </c>
      <c r="Q272" s="257" t="s">
        <v>411</v>
      </c>
      <c r="R272" s="257" t="s">
        <v>800</v>
      </c>
      <c r="S272" s="257"/>
      <c r="T272" s="257"/>
      <c r="U272" s="257" t="s">
        <v>415</v>
      </c>
      <c r="V272" s="257" t="s">
        <v>416</v>
      </c>
      <c r="W272" s="112"/>
      <c r="X272" s="254"/>
      <c r="Y272" s="254"/>
      <c r="Z272" s="254"/>
      <c r="AA272" s="254" t="s">
        <v>1013</v>
      </c>
      <c r="AB272" s="335" t="s">
        <v>418</v>
      </c>
      <c r="AC272" s="335"/>
      <c r="AD272" s="257" t="s">
        <v>196</v>
      </c>
      <c r="AE272" s="257"/>
      <c r="AF272" s="257" t="s">
        <v>165</v>
      </c>
      <c r="AG272" s="283"/>
      <c r="AH272" s="257" t="s">
        <v>1622</v>
      </c>
      <c r="AI272" s="335"/>
      <c r="AJ272" s="257" t="s">
        <v>420</v>
      </c>
      <c r="AK272" s="335"/>
      <c r="AL272" s="335"/>
      <c r="AM272" s="335"/>
      <c r="AN272" s="335"/>
      <c r="AO272" s="257"/>
      <c r="AP272" s="257" t="s">
        <v>422</v>
      </c>
      <c r="AQ272" s="257" t="s">
        <v>1062</v>
      </c>
      <c r="AR272" s="257" t="s">
        <v>1063</v>
      </c>
      <c r="AS272" s="257"/>
      <c r="AT272" s="268" t="s">
        <v>1623</v>
      </c>
      <c r="AU272" s="268" t="s">
        <v>1623</v>
      </c>
      <c r="AV272" s="283"/>
      <c r="AW272" s="268"/>
      <c r="AX272" s="266"/>
      <c r="AY272" s="266"/>
      <c r="AZ272" s="268"/>
      <c r="BA272" s="268"/>
      <c r="BB272" s="268"/>
      <c r="BC272" s="283"/>
      <c r="BD272" s="283"/>
      <c r="BE272" s="283"/>
      <c r="BF272" s="283"/>
      <c r="BG272" s="268"/>
      <c r="BH272" s="297"/>
      <c r="BI272" s="298"/>
      <c r="BJ272" s="298"/>
      <c r="BK272" s="297"/>
      <c r="BL272" s="268"/>
      <c r="BM272" s="283"/>
      <c r="BN272" s="340">
        <f t="shared" ref="BN272:BN274" si="120">BB272-BL272</f>
        <v>0</v>
      </c>
      <c r="BO272" s="257" t="s">
        <v>1416</v>
      </c>
      <c r="BP272" s="257" t="s">
        <v>1624</v>
      </c>
      <c r="BQ272" s="278" t="s">
        <v>428</v>
      </c>
      <c r="BR272" s="310"/>
      <c r="BS272" s="254"/>
    </row>
    <row r="273" s="8" customFormat="1" ht="38.25" hidden="1" spans="1:71">
      <c r="A273" s="193" t="s">
        <v>1001</v>
      </c>
      <c r="B273" s="321" t="s">
        <v>1132</v>
      </c>
      <c r="C273" s="14">
        <v>45139</v>
      </c>
      <c r="D273" s="194" t="s">
        <v>1625</v>
      </c>
      <c r="E273" s="13" t="s">
        <v>1626</v>
      </c>
      <c r="F273" s="13" t="s">
        <v>858</v>
      </c>
      <c r="G273" s="13" t="s">
        <v>1627</v>
      </c>
      <c r="H273" s="13" t="s">
        <v>1626</v>
      </c>
      <c r="I273" s="13" t="s">
        <v>858</v>
      </c>
      <c r="J273" s="327" t="s">
        <v>499</v>
      </c>
      <c r="K273" s="328" t="s">
        <v>499</v>
      </c>
      <c r="L273" s="202"/>
      <c r="M273" s="202"/>
      <c r="N273" s="202"/>
      <c r="O273" s="13" t="s">
        <v>469</v>
      </c>
      <c r="P273" s="22">
        <v>38053</v>
      </c>
      <c r="Q273" s="195" t="s">
        <v>654</v>
      </c>
      <c r="R273" s="13"/>
      <c r="S273" s="13"/>
      <c r="T273" s="13"/>
      <c r="U273" s="13" t="s">
        <v>141</v>
      </c>
      <c r="V273" s="195" t="s">
        <v>1518</v>
      </c>
      <c r="W273" s="225" t="s">
        <v>92</v>
      </c>
      <c r="X273" s="13" t="s">
        <v>1628</v>
      </c>
      <c r="Y273" s="13"/>
      <c r="Z273" s="333" t="s">
        <v>1629</v>
      </c>
      <c r="AA273" s="13"/>
      <c r="AB273" s="13"/>
      <c r="AC273" s="13"/>
      <c r="AD273" s="15" t="s">
        <v>1189</v>
      </c>
      <c r="AE273" s="195"/>
      <c r="AF273" s="195" t="s">
        <v>474</v>
      </c>
      <c r="AG273" s="26"/>
      <c r="AH273" s="28" t="s">
        <v>1630</v>
      </c>
      <c r="AI273" s="13"/>
      <c r="AJ273" s="13" t="s">
        <v>1631</v>
      </c>
      <c r="AK273" s="13"/>
      <c r="AL273" s="13"/>
      <c r="AM273" s="13"/>
      <c r="AN273" s="13"/>
      <c r="AO273" s="15" t="s">
        <v>167</v>
      </c>
      <c r="AP273" s="15" t="s">
        <v>237</v>
      </c>
      <c r="AQ273" s="195" t="s">
        <v>488</v>
      </c>
      <c r="AR273" s="195"/>
      <c r="AS273" s="13" t="s">
        <v>1632</v>
      </c>
      <c r="AT273" s="22">
        <f>AU273/1.06</f>
        <v>155660.377358491</v>
      </c>
      <c r="AU273" s="22">
        <v>165000</v>
      </c>
      <c r="AV273" s="28"/>
      <c r="AW273" s="22"/>
      <c r="AX273" s="20"/>
      <c r="AY273" s="20"/>
      <c r="AZ273" s="22"/>
      <c r="BA273" s="22"/>
      <c r="BB273" s="22"/>
      <c r="BC273" s="28"/>
      <c r="BD273" s="28"/>
      <c r="BE273" s="28"/>
      <c r="BF273" s="28"/>
      <c r="BG273" s="22"/>
      <c r="BH273" s="40"/>
      <c r="BI273" s="219"/>
      <c r="BJ273" s="219"/>
      <c r="BK273" s="40"/>
      <c r="BL273" s="22"/>
      <c r="BM273" s="28"/>
      <c r="BN273" s="338">
        <f t="shared" si="120"/>
        <v>0</v>
      </c>
      <c r="BO273" s="13" t="s">
        <v>838</v>
      </c>
      <c r="BP273" s="13"/>
      <c r="BQ273" s="15" t="s">
        <v>479</v>
      </c>
      <c r="BR273" s="221"/>
      <c r="BS273" s="26"/>
    </row>
    <row r="274" s="8" customFormat="1" ht="25.5" hidden="1" spans="1:71">
      <c r="A274" s="193" t="s">
        <v>1001</v>
      </c>
      <c r="B274" s="321" t="s">
        <v>1132</v>
      </c>
      <c r="C274" s="14">
        <v>45140</v>
      </c>
      <c r="D274" s="194" t="s">
        <v>1633</v>
      </c>
      <c r="E274" s="13" t="s">
        <v>1634</v>
      </c>
      <c r="F274" s="13"/>
      <c r="G274" s="13" t="s">
        <v>1635</v>
      </c>
      <c r="H274" s="13" t="s">
        <v>1634</v>
      </c>
      <c r="I274" s="13"/>
      <c r="J274" s="21"/>
      <c r="K274" s="202"/>
      <c r="L274" s="202"/>
      <c r="M274" s="202"/>
      <c r="N274" s="202"/>
      <c r="O274" s="13" t="s">
        <v>496</v>
      </c>
      <c r="P274" s="22">
        <v>9964</v>
      </c>
      <c r="Q274" s="195" t="s">
        <v>637</v>
      </c>
      <c r="R274" s="13"/>
      <c r="S274" s="13"/>
      <c r="T274" s="13"/>
      <c r="U274" s="13" t="s">
        <v>141</v>
      </c>
      <c r="V274" s="195" t="s">
        <v>471</v>
      </c>
      <c r="W274" s="321" t="s">
        <v>88</v>
      </c>
      <c r="X274" s="13" t="s">
        <v>1636</v>
      </c>
      <c r="Y274" s="13" t="s">
        <v>473</v>
      </c>
      <c r="Z274" s="333" t="s">
        <v>1637</v>
      </c>
      <c r="AA274" s="13"/>
      <c r="AB274" s="13"/>
      <c r="AC274" s="13"/>
      <c r="AD274" s="15" t="s">
        <v>1189</v>
      </c>
      <c r="AE274" s="195"/>
      <c r="AF274" s="195" t="s">
        <v>474</v>
      </c>
      <c r="AG274" s="26"/>
      <c r="AH274" s="342" t="s">
        <v>1638</v>
      </c>
      <c r="AI274" s="13"/>
      <c r="AJ274" s="13" t="s">
        <v>836</v>
      </c>
      <c r="AK274" s="13"/>
      <c r="AL274" s="13"/>
      <c r="AM274" s="13"/>
      <c r="AN274" s="13"/>
      <c r="AO274" s="15" t="s">
        <v>167</v>
      </c>
      <c r="AP274" s="15" t="s">
        <v>237</v>
      </c>
      <c r="AQ274" s="195" t="s">
        <v>488</v>
      </c>
      <c r="AR274" s="195"/>
      <c r="AS274" s="13" t="s">
        <v>1639</v>
      </c>
      <c r="AT274" s="22">
        <f>AU274/1.06</f>
        <v>67924.5283018868</v>
      </c>
      <c r="AU274" s="22">
        <v>72000</v>
      </c>
      <c r="AV274" s="28"/>
      <c r="AW274" s="22"/>
      <c r="AX274" s="20"/>
      <c r="AY274" s="20"/>
      <c r="AZ274" s="22"/>
      <c r="BA274" s="22"/>
      <c r="BB274" s="22"/>
      <c r="BC274" s="28"/>
      <c r="BD274" s="28"/>
      <c r="BE274" s="28"/>
      <c r="BF274" s="28"/>
      <c r="BG274" s="22"/>
      <c r="BH274" s="40"/>
      <c r="BI274" s="219"/>
      <c r="BJ274" s="219"/>
      <c r="BK274" s="40"/>
      <c r="BL274" s="22"/>
      <c r="BM274" s="28"/>
      <c r="BN274" s="338">
        <f t="shared" si="120"/>
        <v>0</v>
      </c>
      <c r="BO274" s="13"/>
      <c r="BP274" s="13"/>
      <c r="BQ274" s="15" t="s">
        <v>479</v>
      </c>
      <c r="BR274" s="221"/>
      <c r="BS274" s="26"/>
    </row>
    <row r="275" s="8" customFormat="1" ht="25.5" hidden="1" spans="1:71">
      <c r="A275" s="193" t="s">
        <v>1001</v>
      </c>
      <c r="B275" s="195" t="s">
        <v>519</v>
      </c>
      <c r="C275" s="14">
        <v>45638</v>
      </c>
      <c r="D275" s="13" t="s">
        <v>1640</v>
      </c>
      <c r="E275" s="13" t="s">
        <v>1640</v>
      </c>
      <c r="F275" s="13" t="s">
        <v>1210</v>
      </c>
      <c r="G275" s="13" t="s">
        <v>1640</v>
      </c>
      <c r="H275" s="13" t="s">
        <v>1640</v>
      </c>
      <c r="I275" s="13" t="s">
        <v>1210</v>
      </c>
      <c r="J275" s="327" t="s">
        <v>499</v>
      </c>
      <c r="K275" s="328" t="s">
        <v>499</v>
      </c>
      <c r="L275" s="202"/>
      <c r="M275" s="202"/>
      <c r="N275" s="328" t="s">
        <v>1641</v>
      </c>
      <c r="O275" s="13" t="s">
        <v>636</v>
      </c>
      <c r="P275" s="22">
        <v>25100</v>
      </c>
      <c r="Q275" s="195" t="s">
        <v>608</v>
      </c>
      <c r="R275" s="13"/>
      <c r="S275" s="13"/>
      <c r="T275" s="13"/>
      <c r="U275" s="13" t="s">
        <v>415</v>
      </c>
      <c r="V275" s="321" t="s">
        <v>145</v>
      </c>
      <c r="W275" s="277"/>
      <c r="X275" s="13"/>
      <c r="Y275" s="13"/>
      <c r="Z275" s="13"/>
      <c r="AA275" s="321" t="s">
        <v>1642</v>
      </c>
      <c r="AB275" s="195" t="s">
        <v>958</v>
      </c>
      <c r="AC275" s="13"/>
      <c r="AD275" s="15" t="s">
        <v>1189</v>
      </c>
      <c r="AE275" s="195" t="s">
        <v>121</v>
      </c>
      <c r="AF275" s="195" t="s">
        <v>1615</v>
      </c>
      <c r="AG275" s="26" t="s">
        <v>1564</v>
      </c>
      <c r="AH275" s="342" t="s">
        <v>1643</v>
      </c>
      <c r="AI275" s="343" t="s">
        <v>1644</v>
      </c>
      <c r="AJ275" s="194" t="s">
        <v>1645</v>
      </c>
      <c r="AK275" s="13" t="s">
        <v>1646</v>
      </c>
      <c r="AL275" s="13" t="s">
        <v>1647</v>
      </c>
      <c r="AM275" s="13" t="s">
        <v>1648</v>
      </c>
      <c r="AN275" s="333" t="s">
        <v>1649</v>
      </c>
      <c r="AO275" s="15"/>
      <c r="AP275" s="195"/>
      <c r="AQ275" s="195"/>
      <c r="AR275" s="195"/>
      <c r="AS275" s="13" t="s">
        <v>1650</v>
      </c>
      <c r="AT275" s="22">
        <f>AU275/1.06</f>
        <v>23465.7458490566</v>
      </c>
      <c r="AU275" s="22">
        <f>AW275*汇率!D3</f>
        <v>24873.6906</v>
      </c>
      <c r="AV275" s="28" t="s">
        <v>815</v>
      </c>
      <c r="AW275" s="22">
        <f>2910*1.1</f>
        <v>3201</v>
      </c>
      <c r="AX275" s="20"/>
      <c r="AY275" s="20"/>
      <c r="AZ275" s="22"/>
      <c r="BA275" s="22"/>
      <c r="BB275" s="22"/>
      <c r="BC275" s="28"/>
      <c r="BD275" s="28"/>
      <c r="BE275" s="28"/>
      <c r="BF275" s="28"/>
      <c r="BG275" s="22"/>
      <c r="BH275" s="40"/>
      <c r="BI275" s="219"/>
      <c r="BJ275" s="219"/>
      <c r="BK275" s="40"/>
      <c r="BL275" s="22"/>
      <c r="BM275" s="28"/>
      <c r="BN275" s="338">
        <f t="shared" ref="BN275:BN276" si="121">BB275-BL275</f>
        <v>0</v>
      </c>
      <c r="BO275" s="13"/>
      <c r="BP275" s="13"/>
      <c r="BQ275" s="15" t="s">
        <v>479</v>
      </c>
      <c r="BR275" s="221"/>
      <c r="BS275" s="26"/>
    </row>
    <row r="276" s="8" customFormat="1" hidden="1" spans="3:70">
      <c r="C276" s="59"/>
      <c r="J276" s="54"/>
      <c r="K276" s="54"/>
      <c r="L276" s="54"/>
      <c r="M276" s="54"/>
      <c r="N276" s="54"/>
      <c r="P276" s="63"/>
      <c r="W276" s="112"/>
      <c r="AT276" s="63"/>
      <c r="AU276" s="63"/>
      <c r="AW276" s="63"/>
      <c r="AX276" s="54"/>
      <c r="AY276" s="54"/>
      <c r="AZ276" s="63"/>
      <c r="BA276" s="63"/>
      <c r="BB276" s="63"/>
      <c r="BG276" s="63"/>
      <c r="BH276" s="54"/>
      <c r="BI276" s="64"/>
      <c r="BJ276" s="64"/>
      <c r="BK276" s="54"/>
      <c r="BL276" s="63"/>
      <c r="BN276" s="357">
        <f t="shared" si="121"/>
        <v>0</v>
      </c>
      <c r="BQ276" s="55"/>
      <c r="BR276" s="358"/>
    </row>
    <row r="277" s="8" customFormat="1" spans="3:70">
      <c r="C277" s="59"/>
      <c r="J277" s="54"/>
      <c r="K277" s="54"/>
      <c r="L277" s="54"/>
      <c r="M277" s="54"/>
      <c r="N277" s="54"/>
      <c r="P277" s="63"/>
      <c r="W277" s="225"/>
      <c r="AT277" s="63"/>
      <c r="AU277" s="63"/>
      <c r="AW277" s="63"/>
      <c r="AX277" s="54"/>
      <c r="AY277" s="54"/>
      <c r="AZ277" s="63"/>
      <c r="BA277" s="63"/>
      <c r="BB277" s="62"/>
      <c r="BG277" s="63"/>
      <c r="BH277" s="54"/>
      <c r="BI277" s="54"/>
      <c r="BJ277" s="54"/>
      <c r="BK277" s="54"/>
      <c r="BL277" s="63"/>
      <c r="BQ277" s="55"/>
      <c r="BR277" s="358"/>
    </row>
    <row r="278" s="8" customFormat="1" spans="3:70">
      <c r="C278" s="59"/>
      <c r="J278" s="54"/>
      <c r="K278" s="54"/>
      <c r="L278" s="54"/>
      <c r="M278" s="54"/>
      <c r="N278" s="54"/>
      <c r="P278" s="63"/>
      <c r="AT278" s="63"/>
      <c r="AU278" s="63"/>
      <c r="AW278" s="63"/>
      <c r="AX278" s="54"/>
      <c r="AY278" s="54"/>
      <c r="AZ278" s="63"/>
      <c r="BA278" s="63"/>
      <c r="BB278" s="62"/>
      <c r="BG278" s="63"/>
      <c r="BH278" s="54"/>
      <c r="BI278" s="64"/>
      <c r="BJ278" s="64"/>
      <c r="BK278" s="54"/>
      <c r="BL278" s="63"/>
      <c r="BQ278" s="55"/>
      <c r="BR278" s="358"/>
    </row>
    <row r="279" s="8" customFormat="1" spans="3:70">
      <c r="C279" s="59"/>
      <c r="J279" s="54"/>
      <c r="K279" s="54"/>
      <c r="L279" s="54"/>
      <c r="M279" s="54"/>
      <c r="N279" s="54"/>
      <c r="P279" s="63"/>
      <c r="AT279" s="63"/>
      <c r="AU279" s="63"/>
      <c r="AW279" s="63"/>
      <c r="AX279" s="54"/>
      <c r="AY279" s="54"/>
      <c r="AZ279" s="63"/>
      <c r="BA279" s="63"/>
      <c r="BB279" s="62"/>
      <c r="BG279" s="63"/>
      <c r="BH279" s="54"/>
      <c r="BI279" s="64"/>
      <c r="BJ279" s="64"/>
      <c r="BK279" s="54"/>
      <c r="BL279" s="63"/>
      <c r="BQ279" s="55"/>
      <c r="BR279" s="358"/>
    </row>
    <row r="280" s="8" customFormat="1" spans="3:70">
      <c r="C280" s="59"/>
      <c r="J280" s="54"/>
      <c r="K280" s="54"/>
      <c r="L280" s="54"/>
      <c r="M280" s="54"/>
      <c r="N280" s="54"/>
      <c r="P280" s="63"/>
      <c r="AT280" s="63"/>
      <c r="AU280" s="63"/>
      <c r="AW280" s="63"/>
      <c r="AX280" s="54"/>
      <c r="AY280" s="54"/>
      <c r="AZ280" s="63"/>
      <c r="BA280" s="63"/>
      <c r="BB280" s="62"/>
      <c r="BG280" s="63"/>
      <c r="BH280" s="54"/>
      <c r="BI280" s="64"/>
      <c r="BJ280" s="64"/>
      <c r="BK280" s="54"/>
      <c r="BL280" s="63"/>
      <c r="BQ280" s="55"/>
      <c r="BR280" s="358"/>
    </row>
    <row r="281" s="8" customFormat="1" spans="3:70">
      <c r="C281" s="59"/>
      <c r="J281" s="54"/>
      <c r="K281" s="54"/>
      <c r="L281" s="54"/>
      <c r="M281" s="54"/>
      <c r="N281" s="54"/>
      <c r="P281" s="63"/>
      <c r="AT281" s="63"/>
      <c r="AU281" s="63"/>
      <c r="AW281" s="63"/>
      <c r="AX281" s="54"/>
      <c r="AY281" s="54"/>
      <c r="AZ281" s="63"/>
      <c r="BA281" s="63"/>
      <c r="BB281" s="62"/>
      <c r="BG281" s="63"/>
      <c r="BH281" s="54"/>
      <c r="BI281" s="64"/>
      <c r="BJ281" s="64"/>
      <c r="BK281" s="54"/>
      <c r="BL281" s="63"/>
      <c r="BQ281" s="55"/>
      <c r="BR281" s="358"/>
    </row>
    <row r="282" s="8" customFormat="1" spans="3:70">
      <c r="C282" s="59"/>
      <c r="J282" s="54"/>
      <c r="K282" s="54"/>
      <c r="L282" s="54"/>
      <c r="M282" s="54"/>
      <c r="N282" s="54"/>
      <c r="P282" s="63"/>
      <c r="AT282" s="63"/>
      <c r="AU282" s="63"/>
      <c r="AW282" s="63"/>
      <c r="AX282" s="54"/>
      <c r="AY282" s="54"/>
      <c r="AZ282" s="63"/>
      <c r="BA282" s="63"/>
      <c r="BB282" s="62"/>
      <c r="BG282" s="63"/>
      <c r="BH282" s="54"/>
      <c r="BI282" s="64"/>
      <c r="BJ282" s="64"/>
      <c r="BK282" s="54"/>
      <c r="BL282" s="63"/>
      <c r="BQ282" s="55"/>
      <c r="BR282" s="358"/>
    </row>
    <row r="283" s="8" customFormat="1" spans="3:70">
      <c r="C283" s="59"/>
      <c r="J283" s="54"/>
      <c r="K283" s="54"/>
      <c r="L283" s="54"/>
      <c r="M283" s="54"/>
      <c r="N283" s="54"/>
      <c r="P283" s="63"/>
      <c r="AT283" s="63"/>
      <c r="AU283" s="63"/>
      <c r="AW283" s="63"/>
      <c r="AX283" s="54"/>
      <c r="AY283" s="54"/>
      <c r="AZ283" s="63"/>
      <c r="BA283" s="63"/>
      <c r="BB283" s="62"/>
      <c r="BG283" s="63"/>
      <c r="BH283" s="54"/>
      <c r="BI283" s="64"/>
      <c r="BJ283" s="64"/>
      <c r="BK283" s="54"/>
      <c r="BL283" s="63"/>
      <c r="BQ283" s="55"/>
      <c r="BR283" s="358"/>
    </row>
    <row r="284" s="8" customFormat="1" spans="3:70">
      <c r="C284" s="59"/>
      <c r="J284" s="54"/>
      <c r="K284" s="54"/>
      <c r="L284" s="54"/>
      <c r="M284" s="54"/>
      <c r="N284" s="54"/>
      <c r="P284" s="63"/>
      <c r="AT284" s="63"/>
      <c r="AU284" s="63"/>
      <c r="AW284" s="63"/>
      <c r="AX284" s="54"/>
      <c r="AY284" s="54"/>
      <c r="AZ284" s="63"/>
      <c r="BA284" s="63"/>
      <c r="BB284" s="62"/>
      <c r="BG284" s="63">
        <f>BB123-BG123</f>
        <v>138240</v>
      </c>
      <c r="BH284" s="54"/>
      <c r="BI284" s="64"/>
      <c r="BJ284" s="64"/>
      <c r="BK284" s="54"/>
      <c r="BL284" s="63"/>
      <c r="BQ284" s="55"/>
      <c r="BR284" s="358"/>
    </row>
    <row r="285" s="8" customFormat="1" spans="3:70">
      <c r="C285" s="59"/>
      <c r="J285" s="54"/>
      <c r="K285" s="54"/>
      <c r="L285" s="54"/>
      <c r="M285" s="54"/>
      <c r="N285" s="54"/>
      <c r="P285" s="63"/>
      <c r="AT285" s="63"/>
      <c r="AU285" s="63"/>
      <c r="AW285" s="63"/>
      <c r="AX285" s="54"/>
      <c r="AY285" s="54"/>
      <c r="AZ285" s="63"/>
      <c r="BA285" s="63"/>
      <c r="BB285" s="62"/>
      <c r="BG285" s="63"/>
      <c r="BH285" s="54"/>
      <c r="BI285" s="64"/>
      <c r="BJ285" s="64"/>
      <c r="BK285" s="54"/>
      <c r="BL285" s="63"/>
      <c r="BQ285" s="55"/>
      <c r="BR285" s="358"/>
    </row>
    <row r="286" s="8" customFormat="1" spans="3:70">
      <c r="C286" s="59"/>
      <c r="J286" s="54"/>
      <c r="K286" s="54"/>
      <c r="L286" s="54"/>
      <c r="M286" s="54"/>
      <c r="N286" s="54"/>
      <c r="P286" s="63"/>
      <c r="AT286" s="63"/>
      <c r="AU286" s="63"/>
      <c r="AW286" s="63"/>
      <c r="AX286" s="54"/>
      <c r="AY286" s="54"/>
      <c r="AZ286" s="63"/>
      <c r="BA286" s="63"/>
      <c r="BB286" s="62"/>
      <c r="BG286" s="63"/>
      <c r="BH286" s="54"/>
      <c r="BI286" s="64"/>
      <c r="BJ286" s="64"/>
      <c r="BK286" s="54"/>
      <c r="BL286" s="63"/>
      <c r="BQ286" s="55"/>
      <c r="BR286" s="358"/>
    </row>
    <row r="287" s="8" customFormat="1" spans="3:70">
      <c r="C287" s="59"/>
      <c r="J287" s="54"/>
      <c r="K287" s="54"/>
      <c r="L287" s="54"/>
      <c r="M287" s="54"/>
      <c r="N287" s="54"/>
      <c r="P287" s="63"/>
      <c r="AT287" s="63"/>
      <c r="AU287" s="63"/>
      <c r="AW287" s="63"/>
      <c r="AX287" s="54"/>
      <c r="AY287" s="54"/>
      <c r="AZ287" s="63"/>
      <c r="BA287" s="63"/>
      <c r="BB287" s="62"/>
      <c r="BG287" s="63"/>
      <c r="BH287" s="54"/>
      <c r="BI287" s="64"/>
      <c r="BJ287" s="64"/>
      <c r="BK287" s="54"/>
      <c r="BL287" s="63"/>
      <c r="BQ287" s="55"/>
      <c r="BR287" s="358"/>
    </row>
    <row r="288" s="8" customFormat="1" spans="3:70">
      <c r="C288" s="59"/>
      <c r="J288" s="54"/>
      <c r="K288" s="54"/>
      <c r="L288" s="54"/>
      <c r="M288" s="54"/>
      <c r="N288" s="54"/>
      <c r="P288" s="63"/>
      <c r="AT288" s="63"/>
      <c r="AU288" s="63"/>
      <c r="AW288" s="63"/>
      <c r="AX288" s="54"/>
      <c r="AY288" s="54"/>
      <c r="AZ288" s="63"/>
      <c r="BA288" s="63"/>
      <c r="BB288" s="62"/>
      <c r="BG288" s="63"/>
      <c r="BH288" s="54"/>
      <c r="BI288" s="64"/>
      <c r="BJ288" s="64"/>
      <c r="BK288" s="54"/>
      <c r="BL288" s="63"/>
      <c r="BQ288" s="55"/>
      <c r="BR288" s="358"/>
    </row>
    <row r="289" s="8" customFormat="1" spans="3:70">
      <c r="C289" s="59"/>
      <c r="J289" s="54"/>
      <c r="K289" s="54"/>
      <c r="L289" s="54"/>
      <c r="M289" s="54"/>
      <c r="N289" s="54"/>
      <c r="P289" s="63"/>
      <c r="AT289" s="63"/>
      <c r="AU289" s="63"/>
      <c r="AW289" s="63"/>
      <c r="AX289" s="54"/>
      <c r="AY289" s="54"/>
      <c r="AZ289" s="63"/>
      <c r="BA289" s="63"/>
      <c r="BB289" s="62"/>
      <c r="BG289" s="63"/>
      <c r="BH289" s="54"/>
      <c r="BI289" s="64"/>
      <c r="BJ289" s="64"/>
      <c r="BK289" s="54"/>
      <c r="BL289" s="63"/>
      <c r="BQ289" s="55"/>
      <c r="BR289" s="358"/>
    </row>
    <row r="290" s="8" customFormat="1" spans="3:70">
      <c r="C290" s="59"/>
      <c r="J290" s="54"/>
      <c r="K290" s="54"/>
      <c r="L290" s="54"/>
      <c r="M290" s="54"/>
      <c r="N290" s="54"/>
      <c r="P290" s="63"/>
      <c r="AT290" s="63"/>
      <c r="AU290" s="63"/>
      <c r="AW290" s="63"/>
      <c r="AX290" s="54"/>
      <c r="AY290" s="54"/>
      <c r="AZ290" s="63"/>
      <c r="BA290" s="63"/>
      <c r="BB290" s="62"/>
      <c r="BG290" s="63"/>
      <c r="BH290" s="54"/>
      <c r="BI290" s="64"/>
      <c r="BJ290" s="64"/>
      <c r="BK290" s="54"/>
      <c r="BL290" s="63"/>
      <c r="BQ290" s="55"/>
      <c r="BR290" s="358"/>
    </row>
    <row r="291" s="8" customFormat="1" spans="3:70">
      <c r="C291" s="59"/>
      <c r="J291" s="54"/>
      <c r="K291" s="54"/>
      <c r="L291" s="54"/>
      <c r="M291" s="54"/>
      <c r="N291" s="54"/>
      <c r="P291" s="63"/>
      <c r="AT291" s="63"/>
      <c r="AU291" s="63"/>
      <c r="AW291" s="63"/>
      <c r="AX291" s="54"/>
      <c r="AY291" s="54"/>
      <c r="AZ291" s="63"/>
      <c r="BA291" s="63"/>
      <c r="BB291" s="62"/>
      <c r="BG291" s="63"/>
      <c r="BH291" s="54"/>
      <c r="BI291" s="64"/>
      <c r="BJ291" s="64"/>
      <c r="BK291" s="54"/>
      <c r="BL291" s="63"/>
      <c r="BQ291" s="55"/>
      <c r="BR291" s="358"/>
    </row>
    <row r="292" s="8" customFormat="1" spans="3:70">
      <c r="C292" s="59"/>
      <c r="J292" s="54"/>
      <c r="K292" s="54"/>
      <c r="L292" s="54"/>
      <c r="M292" s="54"/>
      <c r="N292" s="54"/>
      <c r="P292" s="63"/>
      <c r="AT292" s="63"/>
      <c r="AU292" s="63"/>
      <c r="AW292" s="63"/>
      <c r="AX292" s="54"/>
      <c r="AY292" s="54"/>
      <c r="AZ292" s="63"/>
      <c r="BA292" s="63"/>
      <c r="BB292" s="62"/>
      <c r="BG292" s="63"/>
      <c r="BH292" s="54"/>
      <c r="BI292" s="64"/>
      <c r="BJ292" s="64"/>
      <c r="BK292" s="54"/>
      <c r="BL292" s="63"/>
      <c r="BQ292" s="55"/>
      <c r="BR292" s="358"/>
    </row>
  </sheetData>
  <autoFilter xmlns:etc="http://www.wps.cn/officeDocument/2017/etCustomData" ref="A57:BW276" etc:filterBottomFollowUsedRange="0">
    <filterColumn colId="59">
      <customFilters>
        <customFilter operator="equal" val="2025"/>
      </customFilters>
    </filterColumn>
    <extLst/>
  </autoFilter>
  <dataValidations count="25">
    <dataValidation type="list" allowBlank="1" showInputMessage="1" showErrorMessage="1" sqref="F4 D18:F18 C11:C19 C24:C54 G11:G18 D10:E17 D23:G50 F51:G54">
      <formula1>$AE$1:$AE$2</formula1>
    </dataValidation>
    <dataValidation type="list" allowBlank="1" showInputMessage="1" showErrorMessage="1" sqref="O106 O108 O152 O154 O226">
      <formula1>$F$122:$F$184</formula1>
    </dataValidation>
    <dataValidation type="list" allowBlank="1" showInputMessage="1" showErrorMessage="1" sqref="O107 O113 O153 O58:O102 O104:O105 O121:O148 O150:O151 O155:O221 O223:O225 O227:O323">
      <formula1>$O$2:$O$28</formula1>
    </dataValidation>
    <dataValidation type="list" allowBlank="1" showInputMessage="1" showErrorMessage="1" sqref="U107 U109 U153 U225 U112:U113 U115:U117 U119:U120">
      <formula1>$P$2:$P$5</formula1>
    </dataValidation>
    <dataValidation type="list" allowBlank="1" showInputMessage="1" showErrorMessage="1" sqref="U108 U114 U118 U58:U106 U110:U111 U121:U152 U154:U224 U226:U354">
      <formula1>$U$2:$U$5</formula1>
    </dataValidation>
    <dataValidation showInputMessage="1" showErrorMessage="1" sqref="Y109:Z109 Y156:Z156 Y228:Z228 T253 R58:R108 R110:R267 R268:T291 S58:T252 S254:T267"/>
    <dataValidation type="list" allowBlank="1" showInputMessage="1" showErrorMessage="1" sqref="AF113 AF58:AF108 AF121:AF309">
      <formula1>$AF$2:$AF$10</formula1>
    </dataValidation>
    <dataValidation type="list" allowBlank="1" showInputMessage="1" showErrorMessage="1" sqref="F120 I120 F156:F165 F168:F170 I228:I240">
      <formula1>$H$2:$H$22</formula1>
    </dataValidation>
    <dataValidation type="list" allowBlank="1" showInputMessage="1" showErrorMessage="1" sqref="AE120">
      <formula1>$D$2:$D$4</formula1>
    </dataValidation>
    <dataValidation type="list" allowBlank="1" showInputMessage="1" showErrorMessage="1" sqref="AH121 AJ121:AN121 AD161 AD233 AD156:AD159 AD163:AD164 AD166:AD170 AD228:AD231 AD235:AD236 AD238:AD240 AH132:AH134 Q28:T54 AJ155:AN170 AJ227:AN240 AJ132:AN134">
      <formula1>#REF!</formula1>
    </dataValidation>
    <dataValidation type="list" allowBlank="1" showInputMessage="1" showErrorMessage="1" sqref="H183 F58:F119 F193:F220 F228:F344 I58:I119 I121:I145 I148:I185">
      <formula1>$F$2:$F$22</formula1>
    </dataValidation>
    <dataValidation type="list" allowBlank="1" showInputMessage="1" showErrorMessage="1" sqref="F186 I186 F190 F192 F146:F147 F221:F227 I146:I147">
      <formula1>$G$2:$G$19</formula1>
    </dataValidation>
    <dataValidation type="list" allowBlank="1" showInputMessage="1" showErrorMessage="1" sqref="AK186">
      <formula1>$AF$2:$AF$5</formula1>
    </dataValidation>
    <dataValidation type="list" allowBlank="1" showInputMessage="1" showErrorMessage="1" sqref="AD232 AD171:AD227 AX276:AY324">
      <formula1>$AD$2:$AD$5</formula1>
    </dataValidation>
    <dataValidation type="list" allowBlank="1" showInputMessage="1" showErrorMessage="1" sqref="B58:B326">
      <formula1>$B$2:$B$5</formula1>
    </dataValidation>
    <dataValidation type="list" allowBlank="1" showInputMessage="1" showErrorMessage="1" sqref="O4:O54">
      <formula1>$O$1:$O$26</formula1>
    </dataValidation>
    <dataValidation type="list" allowBlank="1" showInputMessage="1" showErrorMessage="1" sqref="O109:O112 O114:O120">
      <formula1>$M$2:$M$28</formula1>
    </dataValidation>
    <dataValidation type="list" allowBlank="1" showInputMessage="1" showErrorMessage="1" sqref="Q58:Q275">
      <formula1>$Q$2:$Q$11</formula1>
    </dataValidation>
    <dataValidation type="list" allowBlank="1" showInputMessage="1" showErrorMessage="1" sqref="Q276:Q351 R292:T351">
      <formula1>$Q$2:$Q$10</formula1>
    </dataValidation>
    <dataValidation type="list" allowBlank="1" showInputMessage="1" showErrorMessage="1" sqref="AE58:AE119 AE121:AE318">
      <formula1>$AE$2:$AE$4</formula1>
    </dataValidation>
    <dataValidation type="list" allowBlank="1" showInputMessage="1" showErrorMessage="1" sqref="AF109:AF112 AF114:AF120">
      <formula1>$Y$2:$Y$10</formula1>
    </dataValidation>
    <dataValidation type="list" allowBlank="1" showInputMessage="1" showErrorMessage="1" sqref="AG58:AG368">
      <formula1>$AG$2:$AG$8</formula1>
    </dataValidation>
    <dataValidation type="list" allowBlank="1" showInputMessage="1" showErrorMessage="1" sqref="AO58:AO292">
      <formula1>$AO$2:$AO$55</formula1>
    </dataValidation>
    <dataValidation type="list" allowBlank="1" showInputMessage="1" showErrorMessage="1" sqref="AO293:AO297">
      <formula1>$AO$2:$AO$5</formula1>
    </dataValidation>
    <dataValidation type="list" allowBlank="1" showInputMessage="1" showErrorMessage="1" sqref="BO58:BO276 BO278:BO311">
      <formula1>$BO$2:$BO$6</formula1>
    </dataValidation>
  </dataValidations>
  <hyperlinks>
    <hyperlink ref="R173" r:id="rId3" display="Isabel Nortez (inortes@wegofurther.com)"/>
    <hyperlink ref="X176" r:id="rId4" display="Laurence Field "/>
    <hyperlink ref="X177" r:id="rId5" display="Brian Hochberg "/>
    <hyperlink ref="X179" r:id="rId6" display="HS Woo"/>
    <hyperlink ref="X180" r:id="rId7" display="Daniel.murphy@crowe.ie"/>
    <hyperlink ref="X185" r:id="rId8" display="margret.lasong@crowe.my"/>
    <hyperlink ref="R185" r:id="rId9" display="meikhum.lee@nabors.com"/>
    <hyperlink ref="R243" r:id="rId10" display="abeeli@union-ag.com"/>
    <hyperlink ref="R254" r:id="rId11" display="Joshua Shen"/>
    <hyperlink ref="R258" r:id="rId3" display="Isabel Nortez (inortes@wegofurther.com)"/>
    <hyperlink ref="AN251" r:id="rId12" display="jenly.hendrawan@crowe.id"/>
    <hyperlink ref="Z59" r:id="rId13" display="Dion.Ferguson@crowe.co.uk"/>
    <hyperlink ref="Z73" r:id="rId14" display="hk.moon@hanulac.co.kr"/>
    <hyperlink ref="Z100" r:id="rId15" display="mabeline.wong@crowe.sg "/>
    <hyperlink ref="Z104" r:id="rId16" display="g.paschero@crowebompani.it"/>
    <hyperlink ref="Z108" r:id="rId16" display="g.paschero@crowebompani.it"/>
    <hyperlink ref="Z124" r:id="rId17" display="dk.kim@hanulac.co.kr"/>
    <hyperlink ref="Z125" r:id="rId18" display="Patrick.Higgins@crowe.com&#10;+15023381958"/>
    <hyperlink ref="Z128" r:id="rId19" display="stanislav.bogdanov@crowe-alfa.ch&#10;+41712280928"/>
    <hyperlink ref="Z129" r:id="rId20" display="marios.a@crowe.com.cy"/>
    <hyperlink ref="Z136" r:id="rId21" display="agusti.saubi@crowe.es"/>
    <hyperlink ref="Z138" r:id="rId22" display="j.wegner@crowe-mhl.de"/>
    <hyperlink ref="Z140" r:id="rId23" display="sh.kang2@hanulac.co.kr"/>
    <hyperlink ref="Z150" r:id="rId16" display="g.paschero@crowebompani.it"/>
    <hyperlink ref="Z154" r:id="rId16" display="g.paschero@crowebompani.it"/>
    <hyperlink ref="Z174" r:id="rId24" display="Derek.Grimm@crowe.com"/>
    <hyperlink ref="Z176" r:id="rId4" display="laurence.field@crowe.co.uk"/>
    <hyperlink ref="Z177" r:id="rId5" display="brian.hochberg@crowe.com"/>
    <hyperlink ref="Z179" r:id="rId6" display="hs.woo@hanulac.co.kr"/>
    <hyperlink ref="Z273" r:id="rId25" display="bs.lee@hanulac.co.kr"/>
    <hyperlink ref="Z255" r:id="rId26" display="marcus.pua@crowe.my"/>
    <hyperlink ref="Z253" r:id="rId27" display="alvis.ong@crowe.my"/>
    <hyperlink ref="Z260" r:id="rId28" display="Nicky.Whitehead@crowe.co.uk"/>
    <hyperlink ref="Z261" r:id="rId29" display="guy.biggin@crowe.co.uk&#10;+44 (0) 1242 240324"/>
    <hyperlink ref="Z262" r:id="rId30" display="Mark.Sisson@crowe.co.uk"/>
    <hyperlink ref="T263" r:id="rId31" display="Feifei.Liu@linde.com"/>
    <hyperlink ref="AN263" r:id="rId32" display="bpo3@crowe.kr"/>
    <hyperlink ref="T58" r:id="rId33" display="RachelLillens.Lee@amdocs.com"/>
    <hyperlink ref="T59" r:id="rId34" display="dwearne@wwfint.org"/>
    <hyperlink ref="T60" r:id="rId35" display="zwang@rocketsoftware.com"/>
    <hyperlink ref="T70" r:id="rId36" display="wujinwen@gf.com.cn"/>
    <hyperlink ref="T71" r:id="rId37" display="bmartinez@wegofurther.com"/>
    <hyperlink ref="T61" r:id="rId35" display="zwang@rocketsoftware.com"/>
    <hyperlink ref="T172" r:id="rId35" display="zwang@rocketsoftware.com"/>
    <hyperlink ref="Z172" r:id="rId38" display="Anthony.Patrk@crowe.com.au&#10;+61415906680"/>
    <hyperlink ref="T171" r:id="rId35" display="zwang@rocketsoftware.com"/>
    <hyperlink ref="T250" r:id="rId35" display="zwang@rocketsoftware.com"/>
    <hyperlink ref="T249" r:id="rId35" display="zwang@rocketsoftware.com"/>
    <hyperlink ref="AN130" r:id="rId39" display="oaadla@gmail.com"/>
    <hyperlink ref="Z265" r:id="rId40" display="travis.ward@crowe.com"/>
    <hyperlink ref="Z183" r:id="rId41" display="szymon.lipinski@crowe.pl"/>
    <hyperlink ref="Z264" r:id="rId42" display="rafal.murzynski@crowe.pl"/>
    <hyperlink ref="Z266" r:id="rId43" display="mike.varney@crowe.com"/>
    <hyperlink ref="Z267" r:id="rId44" display="mark.fowkes@crowe.co.uk"/>
    <hyperlink ref="AN269" r:id="rId45" display="Derek.Grimm@crowe.com&#10;317.208.2421"/>
    <hyperlink ref="Z268" r:id="rId46" display="Daniela.Jarosova@crowe.co.uk&#10;+44 (0) 7586 060 531"/>
    <hyperlink ref="Z110" r:id="rId47" display="bill.brewer@crowe.com&#10;+12163165985"/>
    <hyperlink ref="Z157" r:id="rId47" display="bill.brewer@crowe.com&#10;+12163165985"/>
    <hyperlink ref="Z229" r:id="rId47" display="bill.brewer@crowe.com&#10;+12163165985"/>
    <hyperlink ref="Z171" r:id="rId38" display="Anthony.Patrk@crowe.com.au&#10;+61415906680"/>
    <hyperlink ref="Z61" r:id="rId38" display="Anthony.Patrk@crowe.com.au&#10;+61415906680"/>
    <hyperlink ref="Z60" r:id="rId38" display="Anthony.Patrk@crowe.com.au&#10;+61415906680"/>
    <hyperlink ref="Z249" r:id="rId38" display="Anthony.Patrk@crowe.com.au&#10;+61415906680"/>
    <hyperlink ref="Z250" r:id="rId38" display="Anthony.Patrk@crowe.com.au&#10;+61415906680"/>
    <hyperlink ref="Z111" r:id="rId47" display="bill.brewer@crowe.com&#10;+12163165985"/>
    <hyperlink ref="Z158" r:id="rId47" display="bill.brewer@crowe.com&#10;+12163165985"/>
    <hyperlink ref="Z230" r:id="rId47" display="bill.brewer@crowe.com&#10;+12163165985"/>
    <hyperlink ref="Z112" r:id="rId47" display="bill.brewer@crowe.com&#10;+12163165985"/>
    <hyperlink ref="Z159" r:id="rId47" display="bill.brewer@crowe.com&#10;+12163165985"/>
    <hyperlink ref="Z231" r:id="rId47" display="bill.brewer@crowe.com&#10;+12163165985"/>
    <hyperlink ref="Z107" r:id="rId48" display="laurence.field@crowe.co.uk&#10;+442078427100"/>
    <hyperlink ref="Z113" r:id="rId48" display="laurence.field@crowe.co.uk&#10;+442078427100"/>
    <hyperlink ref="Z153" r:id="rId48" display="laurence.field@crowe.co.uk&#10;+442078427100"/>
    <hyperlink ref="Z225" r:id="rId48" display="laurence.field@crowe.co.uk&#10;+442078427100"/>
    <hyperlink ref="Z116" r:id="rId38" display="Anthony.Patrk@crowe.com.au&#10;+61415906680"/>
    <hyperlink ref="Z161" r:id="rId38" display="Anthony.Patrk@crowe.com.au&#10;+61415906680"/>
    <hyperlink ref="Z233" r:id="rId38" display="Anthony.Patrk@crowe.com.au&#10;+61415906680"/>
    <hyperlink ref="Z257" r:id="rId49" display="emma.reynolds@crowe.co.uk&#10;+447467489298"/>
    <hyperlink ref="Z118" r:id="rId50" display="hoffmann@crowe-bpg.de&#10;+492151508464"/>
    <hyperlink ref="Z163" r:id="rId50" display="hoffmann@crowe-bpg.de&#10;+492151508464"/>
    <hyperlink ref="Z235" r:id="rId50" display="hoffmann@crowe-bpg.de&#10;+492151508464"/>
    <hyperlink ref="Z119" r:id="rId51" display="international.liaison@crowe.hk&#10;+85228946835"/>
    <hyperlink ref="Z164" r:id="rId51" display="international.liaison@crowe.hk&#10;+85228946835"/>
    <hyperlink ref="Z236" r:id="rId51" display="international.liaison@crowe.hk&#10;+85228946835"/>
    <hyperlink ref="Z191" r:id="rId52" display="mike.varney@crowe.com&#10;+12166237500"/>
    <hyperlink ref="Z244" r:id="rId52" display="mike.varney@crowe.com&#10;+12166237500"/>
    <hyperlink ref="T254" r:id="rId11" display="joshua.shen@boardroomlimited.com.cn"/>
    <hyperlink ref="Z254" r:id="rId53" display="akiqur.rahman@crowe.co.uk"/>
    <hyperlink ref="T251" r:id="rId54" display="Rebeccaz@citicseram.com"/>
    <hyperlink ref="Z259" r:id="rId55" display="Mike.Brunner@findex.co.nz&#10;+64272740529"/>
    <hyperlink ref="T259" r:id="rId56" display="rochelle.morgan@anagenix.com"/>
    <hyperlink ref="AN187" r:id="rId57" display="kitseong.chin@crowe.my"/>
    <hyperlink ref="Z226" r:id="rId16" display="g.paschero@crowebompani.it"/>
    <hyperlink ref="Z274" r:id="rId58" display="beau.schwegman@crowe.com"/>
    <hyperlink ref="AN275" r:id="rId59" display="raluca.ghiciusca@crowe.ro"/>
    <hyperlink ref="Z248" r:id="rId60" display="kwiha.an@crowe-akh.jp"/>
    <hyperlink ref="T253" r:id="rId61" display="kptan@alphafertilitycentre.com"/>
  </hyperlink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5" workbookViewId="0">
      <selection activeCell="A1" sqref="A1"/>
    </sheetView>
  </sheetViews>
  <sheetFormatPr defaultColWidth="9" defaultRowHeight="12.7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workbookViewId="0">
      <selection activeCell="D32" sqref="D32"/>
    </sheetView>
  </sheetViews>
  <sheetFormatPr defaultColWidth="9" defaultRowHeight="12.75" outlineLevelCol="3"/>
  <cols>
    <col min="2" max="2" width="12.141592920354" customWidth="1"/>
    <col min="3" max="3" width="14.4247787610619" style="47" customWidth="1"/>
    <col min="4" max="4" width="17.283185840708" style="47" customWidth="1"/>
  </cols>
  <sheetData>
    <row r="1" spans="1:4">
      <c r="A1" s="48" t="s">
        <v>1651</v>
      </c>
      <c r="C1" s="49" t="s">
        <v>1652</v>
      </c>
      <c r="D1" s="49" t="s">
        <v>1653</v>
      </c>
    </row>
    <row r="2" spans="3:4">
      <c r="C2" s="49" t="s">
        <v>1654</v>
      </c>
      <c r="D2" s="50" t="s">
        <v>1655</v>
      </c>
    </row>
    <row r="3" spans="3:4">
      <c r="C3" s="49" t="s">
        <v>1603</v>
      </c>
      <c r="D3" s="51" t="s">
        <v>1656</v>
      </c>
    </row>
    <row r="4" spans="3:4">
      <c r="C4" s="49" t="s">
        <v>1603</v>
      </c>
      <c r="D4" s="51" t="s">
        <v>1657</v>
      </c>
    </row>
    <row r="5" spans="3:4">
      <c r="C5" s="49" t="s">
        <v>1603</v>
      </c>
      <c r="D5" s="51" t="s">
        <v>1658</v>
      </c>
    </row>
    <row r="6" spans="3:4">
      <c r="C6" s="49" t="s">
        <v>1603</v>
      </c>
      <c r="D6" s="51" t="s">
        <v>1659</v>
      </c>
    </row>
    <row r="7" spans="3:4">
      <c r="C7" s="49" t="s">
        <v>1603</v>
      </c>
      <c r="D7" s="51" t="s">
        <v>1660</v>
      </c>
    </row>
    <row r="8" spans="3:4">
      <c r="C8" s="49" t="s">
        <v>1603</v>
      </c>
      <c r="D8" s="51" t="s">
        <v>1661</v>
      </c>
    </row>
    <row r="9" spans="3:4">
      <c r="C9" s="49" t="s">
        <v>1603</v>
      </c>
      <c r="D9" s="51" t="s">
        <v>1662</v>
      </c>
    </row>
    <row r="10" spans="3:4">
      <c r="C10" s="49" t="s">
        <v>1603</v>
      </c>
      <c r="D10" s="51" t="s">
        <v>1604</v>
      </c>
    </row>
    <row r="11" spans="3:4">
      <c r="C11" s="49" t="s">
        <v>1603</v>
      </c>
      <c r="D11" s="51" t="s">
        <v>1663</v>
      </c>
    </row>
    <row r="12" spans="3:4">
      <c r="C12" s="49" t="s">
        <v>1603</v>
      </c>
      <c r="D12" s="51" t="s">
        <v>1664</v>
      </c>
    </row>
    <row r="13" spans="3:4">
      <c r="C13" s="49" t="s">
        <v>1603</v>
      </c>
      <c r="D13" s="51" t="s">
        <v>1665</v>
      </c>
    </row>
    <row r="14" spans="3:4">
      <c r="C14" s="49" t="s">
        <v>1603</v>
      </c>
      <c r="D14" s="51" t="s">
        <v>1666</v>
      </c>
    </row>
    <row r="15" spans="3:4">
      <c r="C15" s="49" t="s">
        <v>1603</v>
      </c>
      <c r="D15" s="51" t="s">
        <v>1667</v>
      </c>
    </row>
    <row r="16" spans="3:4">
      <c r="C16" s="49" t="s">
        <v>1603</v>
      </c>
      <c r="D16" s="51" t="s">
        <v>1668</v>
      </c>
    </row>
    <row r="17" spans="3:4">
      <c r="C17" s="49" t="s">
        <v>1603</v>
      </c>
      <c r="D17" s="51" t="s">
        <v>1669</v>
      </c>
    </row>
    <row r="18" spans="3:4">
      <c r="C18" s="49" t="s">
        <v>1603</v>
      </c>
      <c r="D18" s="51" t="s">
        <v>1670</v>
      </c>
    </row>
    <row r="19" spans="3:4">
      <c r="C19" s="49" t="s">
        <v>1603</v>
      </c>
      <c r="D19" s="51" t="s">
        <v>1671</v>
      </c>
    </row>
    <row r="20" spans="3:4">
      <c r="C20" s="49" t="s">
        <v>1603</v>
      </c>
      <c r="D20" s="51" t="s">
        <v>1672</v>
      </c>
    </row>
    <row r="21" spans="3:4">
      <c r="C21" s="49" t="s">
        <v>1603</v>
      </c>
      <c r="D21" s="51" t="s">
        <v>1673</v>
      </c>
    </row>
    <row r="22" spans="3:4">
      <c r="C22" s="49" t="s">
        <v>1603</v>
      </c>
      <c r="D22" s="51" t="s">
        <v>1674</v>
      </c>
    </row>
    <row r="23" spans="3:4">
      <c r="C23" s="49" t="s">
        <v>1603</v>
      </c>
      <c r="D23" s="51" t="s">
        <v>1675</v>
      </c>
    </row>
    <row r="24" spans="3:4">
      <c r="C24" s="49" t="s">
        <v>1603</v>
      </c>
      <c r="D24" s="51" t="s">
        <v>1676</v>
      </c>
    </row>
    <row r="25" spans="3:4">
      <c r="C25" s="49" t="s">
        <v>1603</v>
      </c>
      <c r="D25" s="51" t="s">
        <v>1677</v>
      </c>
    </row>
    <row r="26" spans="3:4">
      <c r="C26" s="49" t="s">
        <v>1603</v>
      </c>
      <c r="D26" s="51" t="s">
        <v>1678</v>
      </c>
    </row>
    <row r="27" spans="3:4">
      <c r="C27" s="49" t="s">
        <v>1679</v>
      </c>
      <c r="D27" s="49"/>
    </row>
    <row r="28" spans="3:4">
      <c r="C28" s="49" t="s">
        <v>1680</v>
      </c>
      <c r="D28" s="52" t="s">
        <v>1656</v>
      </c>
    </row>
    <row r="29" spans="3:4">
      <c r="C29" s="49" t="s">
        <v>1680</v>
      </c>
      <c r="D29" s="49" t="s">
        <v>1681</v>
      </c>
    </row>
    <row r="30" spans="3:4">
      <c r="C30" s="49" t="s">
        <v>1682</v>
      </c>
      <c r="D30" s="49" t="s">
        <v>1656</v>
      </c>
    </row>
    <row r="31" spans="3:4">
      <c r="C31" s="49" t="s">
        <v>1682</v>
      </c>
      <c r="D31" s="49" t="s">
        <v>1683</v>
      </c>
    </row>
    <row r="32" spans="3:4">
      <c r="C32" s="49" t="s">
        <v>1682</v>
      </c>
      <c r="D32" s="49" t="s">
        <v>1675</v>
      </c>
    </row>
    <row r="33" spans="3:4">
      <c r="C33" s="49" t="s">
        <v>1682</v>
      </c>
      <c r="D33" s="49" t="s">
        <v>1684</v>
      </c>
    </row>
    <row r="34" spans="3:4">
      <c r="C34" s="49" t="s">
        <v>1682</v>
      </c>
      <c r="D34" s="49" t="s">
        <v>1662</v>
      </c>
    </row>
    <row r="35" spans="3:4">
      <c r="C35" s="49" t="s">
        <v>1682</v>
      </c>
      <c r="D35" s="49" t="s">
        <v>1685</v>
      </c>
    </row>
    <row r="36" spans="3:4">
      <c r="C36" s="49" t="s">
        <v>1682</v>
      </c>
      <c r="D36" s="49" t="s">
        <v>1604</v>
      </c>
    </row>
    <row r="37" spans="3:4">
      <c r="C37" s="49" t="s">
        <v>1682</v>
      </c>
      <c r="D37" s="49" t="s">
        <v>1686</v>
      </c>
    </row>
    <row r="38" spans="3:4">
      <c r="C38" s="49" t="s">
        <v>1682</v>
      </c>
      <c r="D38" s="49" t="s">
        <v>1659</v>
      </c>
    </row>
    <row r="39" spans="3:4">
      <c r="C39" s="49" t="s">
        <v>1682</v>
      </c>
      <c r="D39" s="49" t="s">
        <v>1687</v>
      </c>
    </row>
    <row r="40" spans="3:4">
      <c r="C40" s="49" t="s">
        <v>1682</v>
      </c>
      <c r="D40" s="49" t="s">
        <v>1688</v>
      </c>
    </row>
    <row r="41" spans="3:4">
      <c r="C41" s="49" t="s">
        <v>1682</v>
      </c>
      <c r="D41" s="49" t="s">
        <v>1671</v>
      </c>
    </row>
    <row r="42" spans="3:4">
      <c r="C42" s="49" t="s">
        <v>1682</v>
      </c>
      <c r="D42" s="49" t="s">
        <v>1665</v>
      </c>
    </row>
    <row r="43" spans="3:4">
      <c r="C43" s="49" t="s">
        <v>1682</v>
      </c>
      <c r="D43" s="49" t="s">
        <v>1661</v>
      </c>
    </row>
    <row r="44" spans="3:4">
      <c r="C44" s="49" t="s">
        <v>1689</v>
      </c>
      <c r="D44" s="49"/>
    </row>
    <row r="45" spans="3:4">
      <c r="C45" s="49" t="s">
        <v>1690</v>
      </c>
      <c r="D45" s="49"/>
    </row>
    <row r="46" spans="3:4">
      <c r="C46" s="49" t="s">
        <v>1691</v>
      </c>
      <c r="D46" s="49"/>
    </row>
    <row r="47" spans="3:4">
      <c r="C47" s="49" t="s">
        <v>1692</v>
      </c>
      <c r="D47" s="49"/>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P3"/>
  <sheetViews>
    <sheetView workbookViewId="0">
      <selection activeCell="G21" sqref="G21"/>
    </sheetView>
  </sheetViews>
  <sheetFormatPr defaultColWidth="9" defaultRowHeight="12.75" outlineLevelRow="2"/>
  <cols>
    <col min="2" max="2" width="12" customWidth="1"/>
    <col min="13" max="13" width="10.858407079646" customWidth="1"/>
  </cols>
  <sheetData>
    <row r="1" ht="76.9" spans="1:51">
      <c r="A1" s="9" t="s">
        <v>1693</v>
      </c>
      <c r="B1" s="10" t="s">
        <v>1694</v>
      </c>
      <c r="C1" s="9" t="s">
        <v>1695</v>
      </c>
      <c r="D1" s="11" t="s">
        <v>1696</v>
      </c>
      <c r="E1" s="11" t="s">
        <v>1697</v>
      </c>
      <c r="F1" s="11" t="s">
        <v>1698</v>
      </c>
      <c r="G1" s="11" t="s">
        <v>1699</v>
      </c>
      <c r="H1" s="11" t="s">
        <v>1700</v>
      </c>
      <c r="I1" s="18" t="s">
        <v>1701</v>
      </c>
      <c r="J1" s="11" t="s">
        <v>1702</v>
      </c>
      <c r="K1" s="11" t="s">
        <v>1703</v>
      </c>
      <c r="L1" s="18" t="s">
        <v>1704</v>
      </c>
      <c r="M1" s="19" t="s">
        <v>1705</v>
      </c>
      <c r="N1" s="11" t="s">
        <v>1706</v>
      </c>
      <c r="O1" s="11" t="s">
        <v>1707</v>
      </c>
      <c r="P1" s="18" t="s">
        <v>1708</v>
      </c>
      <c r="Q1" s="11" t="s">
        <v>1709</v>
      </c>
      <c r="R1" s="18" t="s">
        <v>1710</v>
      </c>
      <c r="S1" s="18" t="s">
        <v>1711</v>
      </c>
      <c r="T1" s="18" t="s">
        <v>1712</v>
      </c>
      <c r="U1" s="11" t="s">
        <v>1713</v>
      </c>
      <c r="V1" s="11" t="s">
        <v>1714</v>
      </c>
      <c r="W1" s="25" t="s">
        <v>1715</v>
      </c>
      <c r="X1" s="18" t="s">
        <v>1716</v>
      </c>
      <c r="Y1" s="18" t="s">
        <v>1717</v>
      </c>
      <c r="Z1" s="18" t="s">
        <v>1718</v>
      </c>
      <c r="AA1" s="11" t="s">
        <v>1719</v>
      </c>
      <c r="AB1" s="11" t="s">
        <v>1720</v>
      </c>
      <c r="AC1" s="11" t="s">
        <v>1721</v>
      </c>
      <c r="AD1" s="11" t="s">
        <v>1722</v>
      </c>
      <c r="AE1" s="25" t="s">
        <v>1723</v>
      </c>
      <c r="AF1" s="25" t="s">
        <v>1724</v>
      </c>
      <c r="AG1" s="31" t="s">
        <v>1725</v>
      </c>
      <c r="AH1" s="32" t="s">
        <v>1726</v>
      </c>
      <c r="AI1" s="33" t="s">
        <v>1727</v>
      </c>
      <c r="AJ1" s="34" t="s">
        <v>1728</v>
      </c>
      <c r="AK1" s="34" t="s">
        <v>1729</v>
      </c>
      <c r="AL1" s="34" t="s">
        <v>1730</v>
      </c>
      <c r="AM1" s="35" t="s">
        <v>1731</v>
      </c>
      <c r="AN1" s="36" t="s">
        <v>1732</v>
      </c>
      <c r="AO1" s="37" t="s">
        <v>1733</v>
      </c>
      <c r="AP1" s="38" t="s">
        <v>1734</v>
      </c>
      <c r="AQ1" s="38" t="s">
        <v>1735</v>
      </c>
      <c r="AR1" s="37" t="s">
        <v>1736</v>
      </c>
      <c r="AS1" s="34" t="s">
        <v>1737</v>
      </c>
      <c r="AT1" s="34" t="s">
        <v>1738</v>
      </c>
      <c r="AU1" s="34" t="s">
        <v>1739</v>
      </c>
      <c r="AV1" s="39" t="s">
        <v>1740</v>
      </c>
      <c r="AW1" s="39" t="s">
        <v>1741</v>
      </c>
      <c r="AX1" s="39" t="s">
        <v>1742</v>
      </c>
      <c r="AY1" s="42" t="s">
        <v>1743</v>
      </c>
    </row>
    <row r="2" ht="63.75" spans="1:51">
      <c r="A2" s="12" t="s">
        <v>1744</v>
      </c>
      <c r="B2" s="13"/>
      <c r="C2" s="14">
        <v>44062</v>
      </c>
      <c r="D2" s="12" t="s">
        <v>1745</v>
      </c>
      <c r="E2" s="13"/>
      <c r="F2" s="13" t="s">
        <v>1746</v>
      </c>
      <c r="G2" s="13"/>
      <c r="H2" s="15"/>
      <c r="I2" s="20"/>
      <c r="J2" s="21" t="s">
        <v>1747</v>
      </c>
      <c r="K2" s="13" t="s">
        <v>636</v>
      </c>
      <c r="L2" s="13" t="s">
        <v>608</v>
      </c>
      <c r="M2" s="22">
        <v>15000</v>
      </c>
      <c r="N2" s="13" t="s">
        <v>143</v>
      </c>
      <c r="O2" s="13" t="s">
        <v>1748</v>
      </c>
      <c r="P2" s="13"/>
      <c r="Q2" s="26"/>
      <c r="R2" s="26" t="s">
        <v>1749</v>
      </c>
      <c r="S2" s="27" t="s">
        <v>1750</v>
      </c>
      <c r="T2" s="27"/>
      <c r="U2" s="13"/>
      <c r="V2" s="13" t="s">
        <v>1751</v>
      </c>
      <c r="W2" s="28"/>
      <c r="X2" s="13" t="s">
        <v>1752</v>
      </c>
      <c r="Y2" s="13" t="s">
        <v>1753</v>
      </c>
      <c r="Z2" s="13"/>
      <c r="AA2" s="13" t="s">
        <v>1754</v>
      </c>
      <c r="AB2" s="13" t="s">
        <v>1755</v>
      </c>
      <c r="AC2" s="13" t="s">
        <v>1756</v>
      </c>
      <c r="AD2" s="13" t="s">
        <v>1757</v>
      </c>
      <c r="AE2" s="28">
        <f>AF2/1.06</f>
        <v>188679.245283019</v>
      </c>
      <c r="AF2" s="28">
        <v>200000</v>
      </c>
      <c r="AG2" s="28"/>
      <c r="AH2" s="22"/>
      <c r="AI2" s="13" t="s">
        <v>1189</v>
      </c>
      <c r="AJ2" s="28"/>
      <c r="AK2" s="28"/>
      <c r="AL2" s="28"/>
      <c r="AM2" s="28"/>
      <c r="AN2" s="22"/>
      <c r="AO2" s="40"/>
      <c r="AP2" s="41"/>
      <c r="AQ2" s="41"/>
      <c r="AR2" s="40"/>
      <c r="AS2" s="28"/>
      <c r="AT2" s="28"/>
      <c r="AU2" s="28">
        <f>AL2-AS2</f>
        <v>0</v>
      </c>
      <c r="AV2" s="13" t="s">
        <v>838</v>
      </c>
      <c r="AW2" s="13" t="s">
        <v>1758</v>
      </c>
      <c r="AX2" s="43" t="s">
        <v>428</v>
      </c>
      <c r="AY2" s="44"/>
    </row>
    <row r="3" s="8" customFormat="1" ht="114.75" spans="1:68">
      <c r="A3" s="16" t="s">
        <v>1047</v>
      </c>
      <c r="B3" s="17">
        <v>43462</v>
      </c>
      <c r="C3" s="16" t="s">
        <v>1759</v>
      </c>
      <c r="D3" s="16"/>
      <c r="E3" s="16"/>
      <c r="F3" s="16"/>
      <c r="G3" s="16"/>
      <c r="H3" s="16"/>
      <c r="I3" s="23"/>
      <c r="J3" s="23"/>
      <c r="K3" s="23"/>
      <c r="L3" s="23"/>
      <c r="M3" s="23"/>
      <c r="N3" s="16" t="s">
        <v>1582</v>
      </c>
      <c r="O3" s="24"/>
      <c r="P3" s="16"/>
      <c r="Q3" s="16"/>
      <c r="R3" s="16"/>
      <c r="S3" s="16"/>
      <c r="T3" s="16" t="s">
        <v>1760</v>
      </c>
      <c r="U3" s="16" t="s">
        <v>1761</v>
      </c>
      <c r="V3" s="16"/>
      <c r="W3" s="16"/>
      <c r="X3" s="16"/>
      <c r="Y3" s="16"/>
      <c r="Z3" s="29" t="s">
        <v>1762</v>
      </c>
      <c r="AA3" s="16" t="s">
        <v>1763</v>
      </c>
      <c r="AB3" s="16"/>
      <c r="AC3" s="16" t="s">
        <v>1764</v>
      </c>
      <c r="AD3" s="16"/>
      <c r="AE3" s="16" t="s">
        <v>1765</v>
      </c>
      <c r="AF3" s="30"/>
      <c r="AG3" s="16" t="s">
        <v>1766</v>
      </c>
      <c r="AH3" s="16"/>
      <c r="AI3" s="16" t="s">
        <v>1767</v>
      </c>
      <c r="AJ3" s="16"/>
      <c r="AK3" s="16"/>
      <c r="AL3" s="16"/>
      <c r="AM3" s="16"/>
      <c r="AN3" s="16" t="s">
        <v>1603</v>
      </c>
      <c r="AO3" s="16" t="s">
        <v>1768</v>
      </c>
      <c r="AP3" s="16" t="s">
        <v>1769</v>
      </c>
      <c r="AQ3" s="16"/>
      <c r="AR3" s="16" t="s">
        <v>1770</v>
      </c>
      <c r="AS3" s="30" t="s">
        <v>1771</v>
      </c>
      <c r="AT3" s="30" t="s">
        <v>1771</v>
      </c>
      <c r="AU3" s="30"/>
      <c r="AV3" s="24"/>
      <c r="AW3" s="23"/>
      <c r="AX3" s="30"/>
      <c r="AY3" s="30"/>
      <c r="AZ3" s="30"/>
      <c r="BA3" s="30"/>
      <c r="BB3" s="30"/>
      <c r="BC3" s="30"/>
      <c r="BD3" s="30"/>
      <c r="BE3" s="24"/>
      <c r="BF3" s="45"/>
      <c r="BG3" s="46"/>
      <c r="BH3" s="46"/>
      <c r="BI3" s="45"/>
      <c r="BJ3" s="30"/>
      <c r="BK3" s="30"/>
      <c r="BL3" s="30">
        <f>AZ3-BJ3</f>
        <v>0</v>
      </c>
      <c r="BM3" s="16" t="s">
        <v>1192</v>
      </c>
      <c r="BN3" s="16" t="s">
        <v>1770</v>
      </c>
      <c r="BO3" s="43" t="s">
        <v>428</v>
      </c>
      <c r="BP3" s="44"/>
    </row>
  </sheetData>
  <dataValidations count="21">
    <dataValidation type="list" allowBlank="1" showInputMessage="1" showErrorMessage="1" sqref="B2">
      <formula1>$B$2:$B$4</formula1>
    </dataValidation>
    <dataValidation type="list" allowBlank="1" showInputMessage="1" showErrorMessage="1" sqref="F2">
      <formula1>$F$2:$F$20</formula1>
    </dataValidation>
    <dataValidation type="list" allowBlank="1" showInputMessage="1" showErrorMessage="1" sqref="K2">
      <formula1>$K$2:$K$28</formula1>
    </dataValidation>
    <dataValidation type="list" allowBlank="1" showInputMessage="1" showErrorMessage="1" sqref="L2">
      <formula1>$L$2:$L$10</formula1>
    </dataValidation>
    <dataValidation type="list" allowBlank="1" showInputMessage="1" showErrorMessage="1" sqref="N2">
      <formula1>$N$2:$N$5</formula1>
    </dataValidation>
    <dataValidation type="list" allowBlank="1" showInputMessage="1" showErrorMessage="1" sqref="V2">
      <formula1>$V$2:$V$9</formula1>
    </dataValidation>
    <dataValidation type="list" allowBlank="1" showInputMessage="1" showErrorMessage="1" sqref="W2">
      <formula1>$W$2:$W$8</formula1>
    </dataValidation>
    <dataValidation type="list" allowBlank="1" showInputMessage="1" showErrorMessage="1" sqref="Z2">
      <formula1>$Z$2:$Z$5</formula1>
    </dataValidation>
    <dataValidation type="list" allowBlank="1" showInputMessage="1" showErrorMessage="1" sqref="AI2">
      <formula1>$AI$2:$AI$5</formula1>
    </dataValidation>
    <dataValidation type="list" allowBlank="1" showInputMessage="1" showErrorMessage="1" sqref="AV2">
      <formula1>$AV$2:$AV$6</formula1>
    </dataValidation>
    <dataValidation type="list" allowBlank="1" showInputMessage="1" showErrorMessage="1" sqref="E3 H3">
      <formula1>$E$2:$E$22</formula1>
    </dataValidation>
    <dataValidation type="list" allowBlank="1" showInputMessage="1" showErrorMessage="1" sqref="N3">
      <formula1>$N$2:$N$28</formula1>
    </dataValidation>
    <dataValidation type="list" allowBlank="1" showInputMessage="1" showErrorMessage="1" sqref="P3">
      <formula1>$P$2:$P$10</formula1>
    </dataValidation>
    <dataValidation showInputMessage="1" showErrorMessage="1" sqref="Q3:S3"/>
    <dataValidation type="list" allowBlank="1" showInputMessage="1" showErrorMessage="1" sqref="T3">
      <formula1>$T$2:$T$5</formula1>
    </dataValidation>
    <dataValidation type="list" allowBlank="1" showInputMessage="1" showErrorMessage="1" sqref="AC3 A2:A3">
      <formula1>$A$2:$A$5</formula1>
    </dataValidation>
    <dataValidation type="list" allowBlank="1" showInputMessage="1" showErrorMessage="1" sqref="AD3">
      <formula1>$AD$2:$AD$4</formula1>
    </dataValidation>
    <dataValidation type="list" allowBlank="1" showInputMessage="1" showErrorMessage="1" sqref="AE3">
      <formula1>$AE$2:$AE$10</formula1>
    </dataValidation>
    <dataValidation type="list" allowBlank="1" showInputMessage="1" showErrorMessage="1" sqref="AF3">
      <formula1>$AF$2:$AF$8</formula1>
    </dataValidation>
    <dataValidation type="list" allowBlank="1" showInputMessage="1" showErrorMessage="1" sqref="AN3">
      <formula1>$AN$2:$AN$5</formula1>
    </dataValidation>
    <dataValidation type="list" allowBlank="1" showInputMessage="1" showErrorMessage="1" sqref="BM3">
      <formula1>$BM$2:$BM$6</formula1>
    </dataValidation>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D3" sqref="D3"/>
    </sheetView>
  </sheetViews>
  <sheetFormatPr defaultColWidth="9" defaultRowHeight="12.75" outlineLevelRow="4" outlineLevelCol="7"/>
  <sheetData>
    <row r="1" ht="25.5" spans="1:8">
      <c r="A1" s="1"/>
      <c r="B1" s="2" t="s">
        <v>1772</v>
      </c>
      <c r="C1" s="3" t="s">
        <v>1773</v>
      </c>
      <c r="D1" s="4" t="s">
        <v>1774</v>
      </c>
      <c r="E1" s="5" t="s">
        <v>1775</v>
      </c>
      <c r="F1" s="5" t="s">
        <v>1776</v>
      </c>
      <c r="G1" s="5" t="s">
        <v>1777</v>
      </c>
      <c r="H1" s="5" t="s">
        <v>1778</v>
      </c>
    </row>
    <row r="2" spans="1:7">
      <c r="A2" s="6">
        <v>2023</v>
      </c>
      <c r="B2" s="7">
        <v>7.3</v>
      </c>
      <c r="D2" s="7">
        <v>7.68</v>
      </c>
      <c r="E2">
        <v>0.904</v>
      </c>
      <c r="G2">
        <v>0.64674</v>
      </c>
    </row>
    <row r="3" spans="1:5">
      <c r="A3" s="6">
        <v>2024</v>
      </c>
      <c r="B3" s="7"/>
      <c r="D3" s="7">
        <v>7.7706</v>
      </c>
      <c r="E3">
        <v>0.91275</v>
      </c>
    </row>
    <row r="4" spans="1:8">
      <c r="A4" s="6">
        <v>2025</v>
      </c>
      <c r="B4" s="7">
        <v>7.2</v>
      </c>
      <c r="C4" s="7">
        <v>9.4</v>
      </c>
      <c r="D4" s="7">
        <v>8.1135</v>
      </c>
      <c r="F4">
        <v>5.56</v>
      </c>
      <c r="H4">
        <v>0.0052</v>
      </c>
    </row>
    <row r="5" spans="1:1">
      <c r="A5" s="6"/>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汇总分析</vt:lpstr>
      <vt:lpstr>明细表</vt:lpstr>
      <vt:lpstr>Sheet1</vt:lpstr>
      <vt:lpstr>推荐来源</vt:lpstr>
      <vt:lpstr>国内业务（不录入）</vt:lpstr>
      <vt:lpstr>汇率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白玲玲</cp:lastModifiedBy>
  <dcterms:created xsi:type="dcterms:W3CDTF">2016-03-31T01:47:00Z</dcterms:created>
  <cp:lastPrinted>2017-07-20T07:38:00Z</cp:lastPrinted>
  <dcterms:modified xsi:type="dcterms:W3CDTF">2025-08-28T02:31:13Z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DE6514F2290145DAA107084A6123C6AC_13</vt:lpwstr>
  </property>
</Properties>
</file>